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Campbell-James\Documents\Speed Charts\"/>
    </mc:Choice>
  </mc:AlternateContent>
  <xr:revisionPtr revIDLastSave="0" documentId="13_ncr:1_{617296DC-FEDB-4206-A49C-486C0866F6B9}" xr6:coauthVersionLast="47" xr6:coauthVersionMax="47" xr10:uidLastSave="{00000000-0000-0000-0000-000000000000}"/>
  <bookViews>
    <workbookView xWindow="-108" yWindow="-108" windowWidth="23256" windowHeight="12576" tabRatio="802" activeTab="10" xr2:uid="{00000000-000D-0000-FFFF-FFFF00000000}"/>
  </bookViews>
  <sheets>
    <sheet name="Header Sheet" sheetId="23" r:id="rId1"/>
    <sheet name="ILCA 7 Trap" sheetId="5" r:id="rId2"/>
    <sheet name="ILCA 7 L" sheetId="36" r:id="rId3"/>
    <sheet name="ILCA 6 Trap" sheetId="4" r:id="rId4"/>
    <sheet name="ILCA 6 L" sheetId="37" r:id="rId5"/>
    <sheet name="470 Mixed Trap" sheetId="21" r:id="rId6"/>
    <sheet name="470 Mixed L" sheetId="35" r:id="rId7"/>
    <sheet name="Nacra LA" sheetId="3" r:id="rId8"/>
    <sheet name="49er L" sheetId="6" r:id="rId9"/>
    <sheet name="49er FX L" sheetId="10" r:id="rId10"/>
    <sheet name="Speeds" sheetId="13" r:id="rId11"/>
    <sheet name="Collection Sheet - Trapezoid" sheetId="18" r:id="rId12"/>
    <sheet name="Collection Sheet - WL" sheetId="42" r:id="rId13"/>
  </sheets>
  <definedNames>
    <definedName name="_xlnm.Print_Area" localSheetId="6">'470 Mixed L'!$B$1:$W$22</definedName>
    <definedName name="_xlnm.Print_Area" localSheetId="5">'470 Mixed Trap'!$B$1:$W$23</definedName>
    <definedName name="_xlnm.Print_Area" localSheetId="9">'49er FX L'!$B$1:$V$19</definedName>
    <definedName name="_xlnm.Print_Area" localSheetId="8">'49er L'!$B$1:$V$19</definedName>
    <definedName name="_xlnm.Print_Area" localSheetId="11">'Collection Sheet - Trapezoid'!$A$1:$J$24</definedName>
    <definedName name="_xlnm.Print_Area" localSheetId="12">'Collection Sheet - WL'!$A$1:$J$24</definedName>
    <definedName name="_xlnm.Print_Area" localSheetId="0">'Header Sheet'!$A$1:$B$27</definedName>
    <definedName name="_xlnm.Print_Area" localSheetId="4">'ILCA 6 L'!$B$1:$W$19</definedName>
    <definedName name="_xlnm.Print_Area" localSheetId="3">'ILCA 6 Trap'!$B$1:$W$20</definedName>
    <definedName name="_xlnm.Print_Area" localSheetId="2">'ILCA 7 L'!$A$1:$W$19</definedName>
    <definedName name="_xlnm.Print_Area" localSheetId="1">'ILCA 7 Trap'!$B$1:$W$20</definedName>
    <definedName name="_xlnm.Print_Area" localSheetId="7">'Nacra LA'!$B$1:$V$23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6" l="1"/>
  <c r="C39" i="36"/>
  <c r="D39" i="5"/>
  <c r="C39" i="5"/>
  <c r="D45" i="21"/>
  <c r="C45" i="21"/>
  <c r="C44" i="3"/>
  <c r="D44" i="3"/>
  <c r="M7" i="3" l="1"/>
  <c r="P22" i="3" s="1"/>
  <c r="H8" i="3"/>
  <c r="L22" i="3" s="1"/>
  <c r="H7" i="3"/>
  <c r="K22" i="3" s="1"/>
  <c r="H22" i="3" l="1"/>
  <c r="I22" i="3"/>
  <c r="J22" i="3"/>
  <c r="D22" i="10"/>
  <c r="C22" i="10"/>
  <c r="D46" i="35" l="1"/>
  <c r="C46" i="35"/>
  <c r="D39" i="37"/>
  <c r="C39" i="37"/>
  <c r="D39" i="4"/>
  <c r="C39" i="4"/>
  <c r="S8" i="35" l="1"/>
  <c r="S7" i="35"/>
  <c r="N8" i="35"/>
  <c r="N7" i="35"/>
  <c r="I8" i="35"/>
  <c r="I7" i="35"/>
  <c r="D7" i="35"/>
  <c r="D8" i="35"/>
  <c r="S9" i="21"/>
  <c r="S8" i="21"/>
  <c r="S7" i="21"/>
  <c r="N9" i="21"/>
  <c r="N8" i="21"/>
  <c r="N7" i="21"/>
  <c r="I9" i="21"/>
  <c r="I8" i="21"/>
  <c r="I7" i="21"/>
  <c r="D9" i="21"/>
  <c r="D8" i="21"/>
  <c r="D7" i="21"/>
  <c r="R8" i="10"/>
  <c r="R7" i="10"/>
  <c r="M8" i="10"/>
  <c r="M7" i="10"/>
  <c r="H8" i="10"/>
  <c r="H7" i="10"/>
  <c r="C8" i="10"/>
  <c r="C7" i="10"/>
  <c r="R8" i="6" l="1"/>
  <c r="R7" i="6"/>
  <c r="M8" i="6"/>
  <c r="M7" i="6"/>
  <c r="H8" i="6"/>
  <c r="H7" i="6"/>
  <c r="C8" i="6"/>
  <c r="C7" i="6"/>
  <c r="R7" i="3"/>
  <c r="U22" i="3" s="1"/>
  <c r="R8" i="3"/>
  <c r="V22" i="3" s="1"/>
  <c r="M8" i="3"/>
  <c r="Q22" i="3" s="1"/>
  <c r="C8" i="3"/>
  <c r="G22" i="3" s="1"/>
  <c r="D22" i="3" s="1"/>
  <c r="C7" i="3"/>
  <c r="F22" i="3" s="1"/>
  <c r="N22" i="3" l="1"/>
  <c r="O22" i="3"/>
  <c r="M22" i="3"/>
  <c r="E22" i="3"/>
  <c r="C22" i="3"/>
  <c r="T22" i="3"/>
  <c r="R22" i="3"/>
  <c r="S22" i="3"/>
  <c r="S8" i="37"/>
  <c r="W10" i="37" s="1"/>
  <c r="N8" i="37"/>
  <c r="R12" i="37" s="1"/>
  <c r="I8" i="37"/>
  <c r="M10" i="37" s="1"/>
  <c r="D8" i="37"/>
  <c r="H18" i="37" s="1"/>
  <c r="S7" i="37"/>
  <c r="V17" i="37" s="1"/>
  <c r="N7" i="37"/>
  <c r="Q18" i="37" s="1"/>
  <c r="I7" i="37"/>
  <c r="L12" i="37" s="1"/>
  <c r="D7" i="37"/>
  <c r="G10" i="37" s="1"/>
  <c r="S8" i="36"/>
  <c r="W14" i="36" s="1"/>
  <c r="N8" i="36"/>
  <c r="R13" i="36" s="1"/>
  <c r="I8" i="36"/>
  <c r="M10" i="36" s="1"/>
  <c r="D8" i="36"/>
  <c r="H10" i="36" s="1"/>
  <c r="S7" i="36"/>
  <c r="V12" i="36" s="1"/>
  <c r="N7" i="36"/>
  <c r="Q11" i="36" s="1"/>
  <c r="I7" i="36"/>
  <c r="L18" i="36" s="1"/>
  <c r="D7" i="36"/>
  <c r="G19" i="36" s="1"/>
  <c r="W13" i="35"/>
  <c r="R22" i="35"/>
  <c r="M17" i="35"/>
  <c r="H11" i="35"/>
  <c r="V22" i="35"/>
  <c r="Q16" i="35"/>
  <c r="L20" i="35"/>
  <c r="G10" i="35"/>
  <c r="F12" i="6"/>
  <c r="G12" i="6"/>
  <c r="Q38" i="21"/>
  <c r="M38" i="21"/>
  <c r="I38" i="21"/>
  <c r="E38" i="21"/>
  <c r="C38" i="21"/>
  <c r="Q37" i="21"/>
  <c r="M37" i="21"/>
  <c r="I37" i="21"/>
  <c r="H37" i="21" s="1"/>
  <c r="E37" i="21"/>
  <c r="C37" i="21"/>
  <c r="Q36" i="21"/>
  <c r="M36" i="21"/>
  <c r="I36" i="21"/>
  <c r="H36" i="21" s="1"/>
  <c r="E36" i="21"/>
  <c r="C36" i="21"/>
  <c r="W14" i="21"/>
  <c r="V14" i="21"/>
  <c r="R39" i="21"/>
  <c r="Q15" i="21"/>
  <c r="M19" i="21"/>
  <c r="L15" i="21"/>
  <c r="G14" i="21"/>
  <c r="G41" i="21"/>
  <c r="Q41" i="21"/>
  <c r="Q40" i="21"/>
  <c r="Q39" i="21"/>
  <c r="M41" i="21"/>
  <c r="M40" i="21"/>
  <c r="M39" i="21"/>
  <c r="I41" i="21"/>
  <c r="I40" i="21"/>
  <c r="I39" i="21"/>
  <c r="E41" i="21"/>
  <c r="E40" i="21"/>
  <c r="E39" i="21"/>
  <c r="C41" i="21"/>
  <c r="C40" i="21"/>
  <c r="C39" i="21"/>
  <c r="C35" i="21"/>
  <c r="C34" i="21"/>
  <c r="C33" i="21"/>
  <c r="C32" i="21"/>
  <c r="E29" i="21"/>
  <c r="I29" i="21"/>
  <c r="H29" i="21" s="1"/>
  <c r="M29" i="21"/>
  <c r="Q29" i="21"/>
  <c r="E30" i="21"/>
  <c r="I30" i="21"/>
  <c r="M30" i="21"/>
  <c r="Q30" i="21"/>
  <c r="E31" i="21"/>
  <c r="I31" i="21"/>
  <c r="Q13" i="21"/>
  <c r="M31" i="21"/>
  <c r="Q31" i="21"/>
  <c r="E32" i="21"/>
  <c r="I32" i="21"/>
  <c r="M32" i="21"/>
  <c r="Q32" i="21"/>
  <c r="E33" i="21"/>
  <c r="I33" i="21"/>
  <c r="M33" i="21"/>
  <c r="Q33" i="21"/>
  <c r="E34" i="21"/>
  <c r="I34" i="21"/>
  <c r="M34" i="21"/>
  <c r="Q34" i="21"/>
  <c r="E35" i="21"/>
  <c r="I35" i="21"/>
  <c r="M35" i="21"/>
  <c r="Q35" i="21"/>
  <c r="Q21" i="21"/>
  <c r="C29" i="21"/>
  <c r="C30" i="21"/>
  <c r="C31" i="21"/>
  <c r="D40" i="6"/>
  <c r="C40" i="6"/>
  <c r="V13" i="6"/>
  <c r="U11" i="6"/>
  <c r="Q19" i="6"/>
  <c r="P13" i="6"/>
  <c r="L19" i="6"/>
  <c r="K10" i="6"/>
  <c r="Q14" i="6"/>
  <c r="S9" i="5"/>
  <c r="N9" i="5"/>
  <c r="N33" i="5" s="1"/>
  <c r="I9" i="5"/>
  <c r="J26" i="5" s="1"/>
  <c r="D9" i="5"/>
  <c r="S8" i="5"/>
  <c r="W16" i="5" s="1"/>
  <c r="S7" i="5"/>
  <c r="V12" i="5" s="1"/>
  <c r="N8" i="5"/>
  <c r="R16" i="5" s="1"/>
  <c r="N7" i="5"/>
  <c r="Q16" i="5" s="1"/>
  <c r="I8" i="5"/>
  <c r="M14" i="5" s="1"/>
  <c r="I7" i="5"/>
  <c r="D8" i="5"/>
  <c r="H15" i="5" s="1"/>
  <c r="D7" i="5"/>
  <c r="G16" i="5" s="1"/>
  <c r="C28" i="5"/>
  <c r="C27" i="5"/>
  <c r="C26" i="5"/>
  <c r="C35" i="5"/>
  <c r="C34" i="5"/>
  <c r="C33" i="5"/>
  <c r="C32" i="5"/>
  <c r="C31" i="5"/>
  <c r="C30" i="5"/>
  <c r="C29" i="5"/>
  <c r="Q35" i="5"/>
  <c r="Q34" i="5"/>
  <c r="Q33" i="5"/>
  <c r="Q32" i="5"/>
  <c r="Q31" i="5"/>
  <c r="Q30" i="5"/>
  <c r="Q29" i="5"/>
  <c r="Q28" i="5"/>
  <c r="Q27" i="5"/>
  <c r="Q26" i="5"/>
  <c r="M35" i="5"/>
  <c r="M34" i="5"/>
  <c r="M33" i="5"/>
  <c r="M32" i="5"/>
  <c r="M31" i="5"/>
  <c r="M30" i="5"/>
  <c r="M29" i="5"/>
  <c r="M28" i="5"/>
  <c r="M27" i="5"/>
  <c r="M26" i="5"/>
  <c r="I35" i="5"/>
  <c r="I34" i="5"/>
  <c r="I33" i="5"/>
  <c r="I32" i="5"/>
  <c r="I31" i="5"/>
  <c r="I30" i="5"/>
  <c r="I29" i="5"/>
  <c r="I28" i="5"/>
  <c r="I27" i="5"/>
  <c r="I26" i="5"/>
  <c r="E35" i="5"/>
  <c r="E34" i="5"/>
  <c r="E33" i="5"/>
  <c r="E32" i="5"/>
  <c r="E31" i="5"/>
  <c r="E30" i="5"/>
  <c r="E29" i="5"/>
  <c r="E28" i="5"/>
  <c r="E27" i="5"/>
  <c r="E26" i="5"/>
  <c r="S8" i="4"/>
  <c r="W20" i="4" s="1"/>
  <c r="N8" i="4"/>
  <c r="R13" i="4" s="1"/>
  <c r="I8" i="4"/>
  <c r="M11" i="4" s="1"/>
  <c r="D8" i="4"/>
  <c r="H18" i="4" s="1"/>
  <c r="C35" i="4"/>
  <c r="C34" i="4"/>
  <c r="C33" i="4"/>
  <c r="C32" i="4"/>
  <c r="C31" i="4"/>
  <c r="C30" i="4"/>
  <c r="C29" i="4"/>
  <c r="S9" i="4"/>
  <c r="S7" i="4"/>
  <c r="V17" i="4" s="1"/>
  <c r="N9" i="4"/>
  <c r="N26" i="4" s="1"/>
  <c r="N7" i="4"/>
  <c r="I9" i="4"/>
  <c r="I7" i="4"/>
  <c r="L12" i="4" s="1"/>
  <c r="D9" i="4"/>
  <c r="D7" i="4"/>
  <c r="G20" i="4" s="1"/>
  <c r="Q35" i="4"/>
  <c r="M35" i="4"/>
  <c r="I35" i="4"/>
  <c r="E35" i="4"/>
  <c r="Q34" i="4"/>
  <c r="M34" i="4"/>
  <c r="I34" i="4"/>
  <c r="E34" i="4"/>
  <c r="Q33" i="4"/>
  <c r="M33" i="4"/>
  <c r="I33" i="4"/>
  <c r="E33" i="4"/>
  <c r="Q32" i="4"/>
  <c r="M32" i="4"/>
  <c r="I32" i="4"/>
  <c r="E32" i="4"/>
  <c r="Q31" i="4"/>
  <c r="M31" i="4"/>
  <c r="I31" i="4"/>
  <c r="E31" i="4"/>
  <c r="Q30" i="4"/>
  <c r="M30" i="4"/>
  <c r="I30" i="4"/>
  <c r="E30" i="4"/>
  <c r="Q29" i="4"/>
  <c r="M29" i="4"/>
  <c r="I29" i="4"/>
  <c r="E29" i="4"/>
  <c r="Q28" i="4"/>
  <c r="M28" i="4"/>
  <c r="I28" i="4"/>
  <c r="E28" i="4"/>
  <c r="C28" i="4"/>
  <c r="Q27" i="4"/>
  <c r="M27" i="4"/>
  <c r="I27" i="4"/>
  <c r="E27" i="4"/>
  <c r="C27" i="4"/>
  <c r="Q26" i="4"/>
  <c r="M26" i="4"/>
  <c r="I26" i="4"/>
  <c r="E26" i="4"/>
  <c r="C26" i="4"/>
  <c r="V15" i="10"/>
  <c r="U15" i="10"/>
  <c r="Q19" i="10"/>
  <c r="L10" i="10"/>
  <c r="K14" i="10"/>
  <c r="G12" i="10"/>
  <c r="F11" i="10"/>
  <c r="V18" i="3"/>
  <c r="U13" i="3"/>
  <c r="Q20" i="3"/>
  <c r="P18" i="3"/>
  <c r="L21" i="3"/>
  <c r="K21" i="3"/>
  <c r="G18" i="3"/>
  <c r="F17" i="3"/>
  <c r="L10" i="3"/>
  <c r="J34" i="21"/>
  <c r="J37" i="21"/>
  <c r="J36" i="21"/>
  <c r="U19" i="6"/>
  <c r="G19" i="6"/>
  <c r="G15" i="6"/>
  <c r="R10" i="35"/>
  <c r="R11" i="35"/>
  <c r="R12" i="35"/>
  <c r="R13" i="35"/>
  <c r="R14" i="35"/>
  <c r="V14" i="35"/>
  <c r="R15" i="35"/>
  <c r="R16" i="35"/>
  <c r="R17" i="35"/>
  <c r="R18" i="35"/>
  <c r="R19" i="35"/>
  <c r="R20" i="35"/>
  <c r="R21" i="35"/>
  <c r="G11" i="35"/>
  <c r="L16" i="35"/>
  <c r="M12" i="35"/>
  <c r="Q14" i="35"/>
  <c r="W10" i="36"/>
  <c r="P18" i="6"/>
  <c r="F12" i="10"/>
  <c r="P11" i="10"/>
  <c r="D35" i="21"/>
  <c r="Q20" i="21"/>
  <c r="G18" i="36"/>
  <c r="G13" i="36"/>
  <c r="G11" i="36"/>
  <c r="H11" i="36"/>
  <c r="W13" i="36"/>
  <c r="W18" i="36"/>
  <c r="L17" i="37"/>
  <c r="L18" i="37"/>
  <c r="L14" i="37"/>
  <c r="L11" i="37"/>
  <c r="M14" i="37"/>
  <c r="N30" i="4" l="1"/>
  <c r="H19" i="36"/>
  <c r="E19" i="36" s="1"/>
  <c r="H16" i="36"/>
  <c r="H27" i="4"/>
  <c r="O27" i="5"/>
  <c r="H11" i="37"/>
  <c r="H16" i="37"/>
  <c r="G11" i="37"/>
  <c r="H13" i="37"/>
  <c r="M13" i="5"/>
  <c r="L19" i="37"/>
  <c r="L15" i="37"/>
  <c r="L10" i="37"/>
  <c r="J10" i="37" s="1"/>
  <c r="L13" i="37"/>
  <c r="L16" i="37"/>
  <c r="H19" i="37"/>
  <c r="H17" i="4"/>
  <c r="G13" i="37"/>
  <c r="D13" i="37" s="1"/>
  <c r="G18" i="37"/>
  <c r="E18" i="37" s="1"/>
  <c r="R30" i="5"/>
  <c r="V11" i="36"/>
  <c r="V19" i="36"/>
  <c r="H29" i="5"/>
  <c r="D35" i="5"/>
  <c r="G17" i="36"/>
  <c r="G16" i="36"/>
  <c r="E16" i="36" s="1"/>
  <c r="G10" i="36"/>
  <c r="D10" i="36" s="1"/>
  <c r="G12" i="36"/>
  <c r="G15" i="36"/>
  <c r="R15" i="10"/>
  <c r="S15" i="10"/>
  <c r="T15" i="10"/>
  <c r="E12" i="10"/>
  <c r="C12" i="10"/>
  <c r="D12" i="10"/>
  <c r="O33" i="4"/>
  <c r="L17" i="4"/>
  <c r="D27" i="4"/>
  <c r="M20" i="5"/>
  <c r="D31" i="5"/>
  <c r="G13" i="5"/>
  <c r="V13" i="10"/>
  <c r="W12" i="4"/>
  <c r="Q12" i="21"/>
  <c r="F16" i="6"/>
  <c r="P16" i="3"/>
  <c r="Q19" i="21"/>
  <c r="K16" i="6"/>
  <c r="L33" i="5"/>
  <c r="V14" i="10"/>
  <c r="W19" i="4"/>
  <c r="L16" i="10"/>
  <c r="G14" i="5"/>
  <c r="V20" i="4"/>
  <c r="G11" i="5"/>
  <c r="J31" i="21"/>
  <c r="K18" i="6"/>
  <c r="Q14" i="37"/>
  <c r="L10" i="36"/>
  <c r="I10" i="36" s="1"/>
  <c r="Q18" i="21"/>
  <c r="H18" i="5"/>
  <c r="F18" i="10"/>
  <c r="L18" i="10"/>
  <c r="H38" i="21"/>
  <c r="J32" i="4"/>
  <c r="J35" i="21"/>
  <c r="W23" i="21"/>
  <c r="M12" i="36"/>
  <c r="R18" i="37"/>
  <c r="O18" i="37" s="1"/>
  <c r="L12" i="36"/>
  <c r="I12" i="36" s="1"/>
  <c r="M16" i="5"/>
  <c r="O35" i="5"/>
  <c r="G29" i="4"/>
  <c r="M19" i="5"/>
  <c r="M15" i="5"/>
  <c r="Q16" i="10"/>
  <c r="G17" i="6"/>
  <c r="Q16" i="37"/>
  <c r="N35" i="5"/>
  <c r="L23" i="21"/>
  <c r="V20" i="5"/>
  <c r="R16" i="37"/>
  <c r="L11" i="36"/>
  <c r="V17" i="35"/>
  <c r="V15" i="6"/>
  <c r="O34" i="5"/>
  <c r="M17" i="5"/>
  <c r="R19" i="37"/>
  <c r="Q13" i="37"/>
  <c r="O13" i="37" s="1"/>
  <c r="M13" i="36"/>
  <c r="L17" i="36"/>
  <c r="R20" i="5"/>
  <c r="V11" i="35"/>
  <c r="V11" i="6"/>
  <c r="R11" i="6" s="1"/>
  <c r="G17" i="35"/>
  <c r="V16" i="35"/>
  <c r="R14" i="37"/>
  <c r="N14" i="37" s="1"/>
  <c r="R13" i="37"/>
  <c r="R15" i="37"/>
  <c r="Q17" i="37"/>
  <c r="M11" i="36"/>
  <c r="M14" i="36"/>
  <c r="L13" i="36"/>
  <c r="L19" i="36"/>
  <c r="F15" i="3"/>
  <c r="R11" i="5"/>
  <c r="V13" i="35"/>
  <c r="S13" i="35" s="1"/>
  <c r="V21" i="35"/>
  <c r="V16" i="6"/>
  <c r="N27" i="5"/>
  <c r="H17" i="5"/>
  <c r="V16" i="10"/>
  <c r="V19" i="10"/>
  <c r="F13" i="10"/>
  <c r="M19" i="4"/>
  <c r="Q10" i="37"/>
  <c r="W16" i="35"/>
  <c r="V18" i="35"/>
  <c r="V10" i="35"/>
  <c r="F17" i="10"/>
  <c r="H34" i="5"/>
  <c r="Q15" i="37"/>
  <c r="P15" i="37" s="1"/>
  <c r="R11" i="37"/>
  <c r="M17" i="36"/>
  <c r="L15" i="36"/>
  <c r="P15" i="3"/>
  <c r="V19" i="35"/>
  <c r="Q11" i="37"/>
  <c r="Q12" i="37"/>
  <c r="N12" i="37" s="1"/>
  <c r="Q12" i="36"/>
  <c r="M16" i="36"/>
  <c r="M18" i="36"/>
  <c r="J18" i="36" s="1"/>
  <c r="M15" i="36"/>
  <c r="P17" i="3"/>
  <c r="F20" i="3"/>
  <c r="V15" i="35"/>
  <c r="V18" i="6"/>
  <c r="L34" i="5"/>
  <c r="H20" i="5"/>
  <c r="F16" i="10"/>
  <c r="N34" i="4"/>
  <c r="V20" i="35"/>
  <c r="V12" i="35"/>
  <c r="J27" i="5"/>
  <c r="L12" i="10"/>
  <c r="F19" i="10"/>
  <c r="K10" i="10"/>
  <c r="J31" i="5"/>
  <c r="L20" i="21"/>
  <c r="J29" i="4"/>
  <c r="W13" i="5"/>
  <c r="W15" i="5"/>
  <c r="W11" i="37"/>
  <c r="Q15" i="36"/>
  <c r="V16" i="36"/>
  <c r="P12" i="3"/>
  <c r="P13" i="3"/>
  <c r="F11" i="3"/>
  <c r="F12" i="3"/>
  <c r="H15" i="37"/>
  <c r="G15" i="37"/>
  <c r="V18" i="37"/>
  <c r="V15" i="36"/>
  <c r="D12" i="6"/>
  <c r="P11" i="3"/>
  <c r="P21" i="3"/>
  <c r="P23" i="3"/>
  <c r="F14" i="3"/>
  <c r="F16" i="3"/>
  <c r="F21" i="3"/>
  <c r="H14" i="37"/>
  <c r="G12" i="37"/>
  <c r="G14" i="37"/>
  <c r="K19" i="10"/>
  <c r="D36" i="21"/>
  <c r="D41" i="21"/>
  <c r="K12" i="6"/>
  <c r="V10" i="6"/>
  <c r="V12" i="6"/>
  <c r="L26" i="5"/>
  <c r="L35" i="5"/>
  <c r="H10" i="37"/>
  <c r="D10" i="37" s="1"/>
  <c r="H20" i="35"/>
  <c r="G11" i="6"/>
  <c r="W17" i="5"/>
  <c r="W12" i="5"/>
  <c r="L14" i="21"/>
  <c r="P10" i="3"/>
  <c r="L11" i="10"/>
  <c r="G12" i="5"/>
  <c r="M12" i="5"/>
  <c r="W14" i="5"/>
  <c r="H35" i="5"/>
  <c r="H31" i="5"/>
  <c r="J34" i="5"/>
  <c r="G18" i="21"/>
  <c r="G16" i="6"/>
  <c r="C16" i="6" s="1"/>
  <c r="V15" i="37"/>
  <c r="F23" i="3"/>
  <c r="P20" i="3"/>
  <c r="M20" i="3" s="1"/>
  <c r="P14" i="3"/>
  <c r="P19" i="3"/>
  <c r="F18" i="3"/>
  <c r="C18" i="3" s="1"/>
  <c r="F13" i="3"/>
  <c r="D33" i="21"/>
  <c r="K17" i="6"/>
  <c r="K11" i="6"/>
  <c r="L12" i="35"/>
  <c r="I12" i="35" s="1"/>
  <c r="W18" i="5"/>
  <c r="H17" i="37"/>
  <c r="D32" i="5"/>
  <c r="K16" i="10"/>
  <c r="G32" i="21"/>
  <c r="K13" i="6"/>
  <c r="K18" i="10"/>
  <c r="V19" i="6"/>
  <c r="R19" i="6" s="1"/>
  <c r="N30" i="5"/>
  <c r="L32" i="5"/>
  <c r="Q12" i="3"/>
  <c r="W19" i="5"/>
  <c r="J35" i="5"/>
  <c r="H29" i="4"/>
  <c r="G15" i="5"/>
  <c r="H33" i="5"/>
  <c r="J30" i="5"/>
  <c r="G13" i="3"/>
  <c r="K10" i="3"/>
  <c r="I10" i="3" s="1"/>
  <c r="G17" i="3"/>
  <c r="C17" i="3" s="1"/>
  <c r="P12" i="10"/>
  <c r="P19" i="10"/>
  <c r="P14" i="10"/>
  <c r="P16" i="10"/>
  <c r="L32" i="4"/>
  <c r="L29" i="4"/>
  <c r="L30" i="4"/>
  <c r="N28" i="4"/>
  <c r="L28" i="4"/>
  <c r="N27" i="4"/>
  <c r="L35" i="4"/>
  <c r="L26" i="4"/>
  <c r="L33" i="4"/>
  <c r="L31" i="4"/>
  <c r="L27" i="4"/>
  <c r="R19" i="4"/>
  <c r="R16" i="4"/>
  <c r="L20" i="5"/>
  <c r="L13" i="5"/>
  <c r="M10" i="35"/>
  <c r="M15" i="35"/>
  <c r="M18" i="35"/>
  <c r="M13" i="35"/>
  <c r="M16" i="35"/>
  <c r="I16" i="35" s="1"/>
  <c r="M21" i="35"/>
  <c r="W14" i="37"/>
  <c r="V12" i="37"/>
  <c r="V17" i="5"/>
  <c r="N35" i="4"/>
  <c r="M11" i="35"/>
  <c r="L14" i="5"/>
  <c r="Q17" i="10"/>
  <c r="Q13" i="10"/>
  <c r="Q12" i="10"/>
  <c r="L18" i="5"/>
  <c r="P15" i="6"/>
  <c r="P10" i="6"/>
  <c r="P12" i="6"/>
  <c r="L19" i="21"/>
  <c r="I19" i="21" s="1"/>
  <c r="J19" i="21" s="1"/>
  <c r="K19" i="21" s="1"/>
  <c r="L18" i="21"/>
  <c r="L12" i="21"/>
  <c r="L16" i="21"/>
  <c r="L21" i="21"/>
  <c r="L13" i="21"/>
  <c r="L17" i="21"/>
  <c r="R17" i="21"/>
  <c r="R16" i="21"/>
  <c r="R20" i="21"/>
  <c r="R12" i="21"/>
  <c r="R22" i="21"/>
  <c r="R19" i="21"/>
  <c r="R15" i="21"/>
  <c r="G22" i="35"/>
  <c r="G12" i="35"/>
  <c r="G15" i="35"/>
  <c r="G18" i="35"/>
  <c r="G13" i="35"/>
  <c r="G16" i="35"/>
  <c r="G19" i="35"/>
  <c r="W17" i="36"/>
  <c r="W19" i="36"/>
  <c r="W19" i="37"/>
  <c r="W12" i="37"/>
  <c r="V13" i="37"/>
  <c r="V16" i="37"/>
  <c r="W15" i="36"/>
  <c r="H12" i="37"/>
  <c r="G17" i="37"/>
  <c r="G16" i="37"/>
  <c r="G19" i="37"/>
  <c r="R14" i="4"/>
  <c r="V14" i="5"/>
  <c r="U20" i="3"/>
  <c r="P11" i="6"/>
  <c r="N32" i="4"/>
  <c r="N29" i="4"/>
  <c r="M20" i="35"/>
  <c r="I20" i="35" s="1"/>
  <c r="G21" i="35"/>
  <c r="G14" i="35"/>
  <c r="L11" i="21"/>
  <c r="Q11" i="10"/>
  <c r="M11" i="10" s="1"/>
  <c r="Q10" i="10"/>
  <c r="K15" i="10"/>
  <c r="K12" i="10"/>
  <c r="K17" i="10"/>
  <c r="K13" i="10"/>
  <c r="K11" i="10"/>
  <c r="R11" i="4"/>
  <c r="L17" i="5"/>
  <c r="R11" i="21"/>
  <c r="G20" i="21"/>
  <c r="G13" i="21"/>
  <c r="G15" i="21"/>
  <c r="G22" i="21"/>
  <c r="G12" i="21"/>
  <c r="O37" i="21"/>
  <c r="R31" i="21"/>
  <c r="O31" i="21"/>
  <c r="L16" i="36"/>
  <c r="L14" i="36"/>
  <c r="M19" i="36"/>
  <c r="D33" i="4"/>
  <c r="G35" i="4"/>
  <c r="G34" i="4"/>
  <c r="V11" i="5"/>
  <c r="V15" i="5"/>
  <c r="V18" i="5"/>
  <c r="V19" i="5"/>
  <c r="V16" i="5"/>
  <c r="W15" i="37"/>
  <c r="N31" i="4"/>
  <c r="W16" i="37"/>
  <c r="P18" i="10"/>
  <c r="K14" i="3"/>
  <c r="P16" i="6"/>
  <c r="N33" i="4"/>
  <c r="L34" i="4"/>
  <c r="D28" i="4"/>
  <c r="M19" i="35"/>
  <c r="M14" i="35"/>
  <c r="G20" i="35"/>
  <c r="R21" i="21"/>
  <c r="P13" i="10"/>
  <c r="L22" i="21"/>
  <c r="P15" i="10"/>
  <c r="Q14" i="10"/>
  <c r="M14" i="4"/>
  <c r="M13" i="4"/>
  <c r="M20" i="4"/>
  <c r="L19" i="5"/>
  <c r="H19" i="5"/>
  <c r="H14" i="5"/>
  <c r="H12" i="5"/>
  <c r="H16" i="5"/>
  <c r="H11" i="5"/>
  <c r="H13" i="5"/>
  <c r="R29" i="5"/>
  <c r="R34" i="5"/>
  <c r="R32" i="5"/>
  <c r="R33" i="5"/>
  <c r="O31" i="5"/>
  <c r="Q22" i="35"/>
  <c r="P22" i="35" s="1"/>
  <c r="Q12" i="35"/>
  <c r="N12" i="35" s="1"/>
  <c r="Q20" i="35"/>
  <c r="O20" i="35" s="1"/>
  <c r="Q10" i="35"/>
  <c r="P10" i="35" s="1"/>
  <c r="Q18" i="35"/>
  <c r="O18" i="35" s="1"/>
  <c r="M22" i="35"/>
  <c r="Q17" i="36"/>
  <c r="Q10" i="36"/>
  <c r="J10" i="36"/>
  <c r="H32" i="21"/>
  <c r="H39" i="21"/>
  <c r="J30" i="21"/>
  <c r="J38" i="21"/>
  <c r="Q19" i="37"/>
  <c r="L13" i="3"/>
  <c r="L23" i="3"/>
  <c r="L12" i="3"/>
  <c r="L19" i="3"/>
  <c r="L17" i="3"/>
  <c r="L11" i="3"/>
  <c r="V23" i="3"/>
  <c r="V10" i="3"/>
  <c r="V21" i="3"/>
  <c r="V14" i="3"/>
  <c r="V16" i="3"/>
  <c r="V12" i="3"/>
  <c r="H14" i="21"/>
  <c r="H22" i="21"/>
  <c r="H18" i="21"/>
  <c r="H11" i="21"/>
  <c r="H15" i="21"/>
  <c r="H17" i="21"/>
  <c r="H19" i="21"/>
  <c r="H20" i="21"/>
  <c r="H16" i="21"/>
  <c r="H23" i="21"/>
  <c r="H12" i="21"/>
  <c r="H13" i="21"/>
  <c r="H21" i="21"/>
  <c r="M13" i="21"/>
  <c r="M22" i="21"/>
  <c r="M20" i="21"/>
  <c r="M23" i="21"/>
  <c r="M21" i="21"/>
  <c r="M15" i="21"/>
  <c r="M11" i="21"/>
  <c r="M18" i="21"/>
  <c r="M16" i="21"/>
  <c r="M17" i="21"/>
  <c r="M12" i="21"/>
  <c r="R40" i="21"/>
  <c r="O35" i="21"/>
  <c r="R35" i="21"/>
  <c r="O38" i="21"/>
  <c r="O29" i="21"/>
  <c r="R38" i="21"/>
  <c r="R33" i="21"/>
  <c r="O39" i="21"/>
  <c r="R34" i="21"/>
  <c r="O33" i="21"/>
  <c r="O30" i="21"/>
  <c r="O40" i="21"/>
  <c r="R29" i="21"/>
  <c r="R36" i="21"/>
  <c r="O36" i="21"/>
  <c r="O41" i="21"/>
  <c r="O34" i="21"/>
  <c r="R32" i="21"/>
  <c r="R41" i="21"/>
  <c r="D19" i="36"/>
  <c r="V19" i="3"/>
  <c r="L14" i="3"/>
  <c r="R30" i="21"/>
  <c r="R37" i="21"/>
  <c r="M14" i="21"/>
  <c r="P16" i="35"/>
  <c r="O16" i="35"/>
  <c r="L18" i="4"/>
  <c r="L15" i="4"/>
  <c r="L14" i="4"/>
  <c r="L20" i="4"/>
  <c r="L16" i="4"/>
  <c r="L13" i="4"/>
  <c r="L11" i="4"/>
  <c r="F11" i="36"/>
  <c r="E11" i="36"/>
  <c r="E17" i="3"/>
  <c r="V13" i="3"/>
  <c r="T13" i="3" s="1"/>
  <c r="L18" i="3"/>
  <c r="O32" i="21"/>
  <c r="F14" i="6"/>
  <c r="F15" i="6"/>
  <c r="C15" i="6" s="1"/>
  <c r="F18" i="6"/>
  <c r="F11" i="6"/>
  <c r="F19" i="6"/>
  <c r="R27" i="4"/>
  <c r="O28" i="4"/>
  <c r="O26" i="4"/>
  <c r="R26" i="4"/>
  <c r="U14" i="6"/>
  <c r="U12" i="6"/>
  <c r="U15" i="6"/>
  <c r="U18" i="6"/>
  <c r="U10" i="6"/>
  <c r="U16" i="6"/>
  <c r="R16" i="6" s="1"/>
  <c r="U13" i="6"/>
  <c r="L34" i="21"/>
  <c r="L29" i="21"/>
  <c r="N35" i="21"/>
  <c r="L30" i="21"/>
  <c r="H12" i="36"/>
  <c r="F12" i="36" s="1"/>
  <c r="H17" i="36"/>
  <c r="M12" i="37"/>
  <c r="I12" i="37" s="1"/>
  <c r="H15" i="36"/>
  <c r="G35" i="21"/>
  <c r="D29" i="21"/>
  <c r="G33" i="21"/>
  <c r="L28" i="5"/>
  <c r="L27" i="5"/>
  <c r="N32" i="5"/>
  <c r="N34" i="5"/>
  <c r="H19" i="4"/>
  <c r="F15" i="10"/>
  <c r="R27" i="5"/>
  <c r="R35" i="5"/>
  <c r="O30" i="5"/>
  <c r="N14" i="35"/>
  <c r="O14" i="35"/>
  <c r="P14" i="35"/>
  <c r="R33" i="4"/>
  <c r="G27" i="4"/>
  <c r="D32" i="4"/>
  <c r="D26" i="4"/>
  <c r="H20" i="4"/>
  <c r="H16" i="4"/>
  <c r="Q19" i="5"/>
  <c r="Q15" i="5"/>
  <c r="Q11" i="5"/>
  <c r="H14" i="35"/>
  <c r="H16" i="35"/>
  <c r="M19" i="37"/>
  <c r="D28" i="5"/>
  <c r="D38" i="21"/>
  <c r="D31" i="21"/>
  <c r="G34" i="21"/>
  <c r="L31" i="5"/>
  <c r="N29" i="5"/>
  <c r="L29" i="5"/>
  <c r="N26" i="5"/>
  <c r="H15" i="4"/>
  <c r="L35" i="21"/>
  <c r="N33" i="21"/>
  <c r="U17" i="6"/>
  <c r="L37" i="21"/>
  <c r="N31" i="5"/>
  <c r="F14" i="10"/>
  <c r="F10" i="10"/>
  <c r="L13" i="10"/>
  <c r="L14" i="10"/>
  <c r="I14" i="10" s="1"/>
  <c r="L17" i="10"/>
  <c r="L15" i="10"/>
  <c r="L19" i="10"/>
  <c r="U17" i="10"/>
  <c r="U13" i="10"/>
  <c r="U16" i="10"/>
  <c r="Q19" i="4"/>
  <c r="Q18" i="4"/>
  <c r="Q11" i="35"/>
  <c r="Q13" i="35"/>
  <c r="N13" i="35" s="1"/>
  <c r="Q15" i="35"/>
  <c r="O15" i="35" s="1"/>
  <c r="Q17" i="35"/>
  <c r="O17" i="35" s="1"/>
  <c r="Q19" i="35"/>
  <c r="N19" i="35" s="1"/>
  <c r="Q21" i="35"/>
  <c r="O21" i="35" s="1"/>
  <c r="R17" i="37"/>
  <c r="R10" i="37"/>
  <c r="D16" i="37"/>
  <c r="P12" i="37"/>
  <c r="F16" i="36"/>
  <c r="K14" i="37"/>
  <c r="I14" i="37"/>
  <c r="I18" i="36"/>
  <c r="Q21" i="3"/>
  <c r="Q16" i="3"/>
  <c r="Q23" i="3"/>
  <c r="Q10" i="3"/>
  <c r="W11" i="4"/>
  <c r="W18" i="4"/>
  <c r="W16" i="4"/>
  <c r="W15" i="4"/>
  <c r="W13" i="4"/>
  <c r="J14" i="37"/>
  <c r="F19" i="36"/>
  <c r="G32" i="4"/>
  <c r="Q12" i="5"/>
  <c r="W14" i="4"/>
  <c r="O30" i="4"/>
  <c r="L22" i="35"/>
  <c r="L11" i="35"/>
  <c r="L13" i="35"/>
  <c r="L15" i="35"/>
  <c r="L17" i="35"/>
  <c r="L19" i="35"/>
  <c r="L21" i="35"/>
  <c r="L14" i="35"/>
  <c r="L18" i="35"/>
  <c r="L10" i="35"/>
  <c r="R17" i="36"/>
  <c r="R10" i="36"/>
  <c r="R12" i="36"/>
  <c r="G23" i="3"/>
  <c r="G19" i="3"/>
  <c r="G13" i="4"/>
  <c r="G19" i="4"/>
  <c r="G18" i="4"/>
  <c r="G11" i="4"/>
  <c r="W17" i="4"/>
  <c r="Q17" i="3"/>
  <c r="G16" i="3"/>
  <c r="D34" i="4"/>
  <c r="D31" i="4"/>
  <c r="G26" i="4"/>
  <c r="G33" i="4"/>
  <c r="D29" i="4"/>
  <c r="G31" i="4"/>
  <c r="G30" i="4"/>
  <c r="G28" i="4"/>
  <c r="D35" i="4"/>
  <c r="D30" i="4"/>
  <c r="Q12" i="4"/>
  <c r="Q17" i="4"/>
  <c r="Q14" i="4"/>
  <c r="Q20" i="4"/>
  <c r="Q15" i="4"/>
  <c r="Q16" i="4"/>
  <c r="Q11" i="4"/>
  <c r="Q13" i="4"/>
  <c r="O35" i="4"/>
  <c r="R31" i="4"/>
  <c r="R32" i="4"/>
  <c r="O34" i="4"/>
  <c r="O31" i="4"/>
  <c r="O29" i="4"/>
  <c r="R29" i="4"/>
  <c r="R30" i="4"/>
  <c r="R35" i="4"/>
  <c r="R28" i="4"/>
  <c r="O27" i="4"/>
  <c r="O32" i="4"/>
  <c r="R34" i="4"/>
  <c r="H11" i="4"/>
  <c r="H12" i="4"/>
  <c r="H13" i="4"/>
  <c r="H14" i="4"/>
  <c r="Q18" i="5"/>
  <c r="Q14" i="5"/>
  <c r="Q17" i="5"/>
  <c r="Q20" i="5"/>
  <c r="Q13" i="5"/>
  <c r="V14" i="37"/>
  <c r="V11" i="37"/>
  <c r="V10" i="37"/>
  <c r="V19" i="37"/>
  <c r="W18" i="37"/>
  <c r="W17" i="37"/>
  <c r="W13" i="37"/>
  <c r="H18" i="35"/>
  <c r="F10" i="3"/>
  <c r="F19" i="3"/>
  <c r="R17" i="4"/>
  <c r="R18" i="4"/>
  <c r="R20" i="4"/>
  <c r="R15" i="4"/>
  <c r="R12" i="4"/>
  <c r="P14" i="6"/>
  <c r="P19" i="6"/>
  <c r="P17" i="6"/>
  <c r="V14" i="6"/>
  <c r="V17" i="6"/>
  <c r="V16" i="21"/>
  <c r="F17" i="6"/>
  <c r="F10" i="6"/>
  <c r="F13" i="6"/>
  <c r="V11" i="10"/>
  <c r="V10" i="10"/>
  <c r="V18" i="10"/>
  <c r="V12" i="10"/>
  <c r="V17" i="10"/>
  <c r="R15" i="5"/>
  <c r="R19" i="5"/>
  <c r="O33" i="5"/>
  <c r="O28" i="5"/>
  <c r="R28" i="5"/>
  <c r="G31" i="21"/>
  <c r="D39" i="21"/>
  <c r="G29" i="21"/>
  <c r="N41" i="21"/>
  <c r="L32" i="21"/>
  <c r="N36" i="21"/>
  <c r="L39" i="21"/>
  <c r="L31" i="21"/>
  <c r="H22" i="35"/>
  <c r="H13" i="35"/>
  <c r="H15" i="35"/>
  <c r="H17" i="35"/>
  <c r="H19" i="35"/>
  <c r="H21" i="35"/>
  <c r="H10" i="35"/>
  <c r="H12" i="35"/>
  <c r="W21" i="35"/>
  <c r="W17" i="35"/>
  <c r="W19" i="35"/>
  <c r="H18" i="36"/>
  <c r="F18" i="36" s="1"/>
  <c r="H14" i="36"/>
  <c r="J41" i="21"/>
  <c r="H41" i="21"/>
  <c r="H34" i="21"/>
  <c r="W12" i="36"/>
  <c r="U12" i="36" s="1"/>
  <c r="N16" i="35"/>
  <c r="L12" i="5"/>
  <c r="V13" i="5"/>
  <c r="P17" i="10"/>
  <c r="P10" i="10"/>
  <c r="Q18" i="10"/>
  <c r="Q15" i="10"/>
  <c r="L19" i="4"/>
  <c r="M11" i="5"/>
  <c r="M18" i="5"/>
  <c r="W22" i="21"/>
  <c r="G19" i="21"/>
  <c r="G11" i="21"/>
  <c r="G21" i="21"/>
  <c r="G23" i="21"/>
  <c r="G13" i="6"/>
  <c r="G10" i="6"/>
  <c r="V20" i="3"/>
  <c r="G14" i="36"/>
  <c r="M13" i="37"/>
  <c r="G32" i="5"/>
  <c r="D33" i="5"/>
  <c r="G35" i="5"/>
  <c r="G30" i="5"/>
  <c r="G29" i="5"/>
  <c r="D26" i="5"/>
  <c r="G34" i="5"/>
  <c r="D29" i="5"/>
  <c r="D27" i="5"/>
  <c r="G31" i="5"/>
  <c r="G28" i="5"/>
  <c r="G26" i="5"/>
  <c r="G27" i="5"/>
  <c r="D11" i="36"/>
  <c r="C12" i="6"/>
  <c r="M11" i="37"/>
  <c r="M17" i="37"/>
  <c r="D30" i="5"/>
  <c r="J35" i="4"/>
  <c r="J27" i="4"/>
  <c r="J28" i="4"/>
  <c r="H34" i="4"/>
  <c r="H31" i="4"/>
  <c r="H33" i="4"/>
  <c r="H28" i="4"/>
  <c r="J33" i="4"/>
  <c r="J34" i="4"/>
  <c r="J26" i="4"/>
  <c r="H30" i="4"/>
  <c r="H32" i="4"/>
  <c r="J30" i="4"/>
  <c r="H26" i="4"/>
  <c r="J31" i="4"/>
  <c r="H35" i="4"/>
  <c r="M18" i="4"/>
  <c r="M15" i="4"/>
  <c r="M16" i="4"/>
  <c r="M17" i="4"/>
  <c r="M12" i="4"/>
  <c r="L10" i="6"/>
  <c r="I10" i="6" s="1"/>
  <c r="L13" i="6"/>
  <c r="L11" i="6"/>
  <c r="L17" i="6"/>
  <c r="L12" i="6"/>
  <c r="L18" i="6"/>
  <c r="L14" i="6"/>
  <c r="L15" i="6"/>
  <c r="L16" i="6"/>
  <c r="F10" i="36"/>
  <c r="E12" i="6"/>
  <c r="M15" i="37"/>
  <c r="M16" i="37"/>
  <c r="M18" i="37"/>
  <c r="D34" i="5"/>
  <c r="H21" i="3"/>
  <c r="G33" i="5"/>
  <c r="E11" i="35"/>
  <c r="D11" i="35"/>
  <c r="F11" i="35"/>
  <c r="G17" i="10"/>
  <c r="G19" i="10"/>
  <c r="G15" i="10"/>
  <c r="G17" i="4"/>
  <c r="G12" i="4"/>
  <c r="G14" i="4"/>
  <c r="G15" i="4"/>
  <c r="G16" i="4"/>
  <c r="V18" i="4"/>
  <c r="V16" i="4"/>
  <c r="V14" i="4"/>
  <c r="V12" i="4"/>
  <c r="V19" i="4"/>
  <c r="V13" i="4"/>
  <c r="V15" i="4"/>
  <c r="V11" i="4"/>
  <c r="O32" i="5"/>
  <c r="O29" i="5"/>
  <c r="O26" i="5"/>
  <c r="R31" i="5"/>
  <c r="R26" i="5"/>
  <c r="G39" i="21"/>
  <c r="D32" i="21"/>
  <c r="D30" i="21"/>
  <c r="D34" i="21"/>
  <c r="G36" i="21"/>
  <c r="G38" i="21"/>
  <c r="G40" i="21"/>
  <c r="G30" i="21"/>
  <c r="D40" i="21"/>
  <c r="D37" i="21"/>
  <c r="G37" i="21"/>
  <c r="L33" i="21"/>
  <c r="N31" i="21"/>
  <c r="L40" i="21"/>
  <c r="N34" i="21"/>
  <c r="N29" i="21"/>
  <c r="L38" i="21"/>
  <c r="N32" i="21"/>
  <c r="N30" i="21"/>
  <c r="N39" i="21"/>
  <c r="L36" i="21"/>
  <c r="N38" i="21"/>
  <c r="N37" i="21"/>
  <c r="N40" i="21"/>
  <c r="L41" i="21"/>
  <c r="V17" i="21"/>
  <c r="V22" i="21"/>
  <c r="V13" i="21"/>
  <c r="V15" i="21"/>
  <c r="V23" i="21"/>
  <c r="V12" i="21"/>
  <c r="V19" i="21"/>
  <c r="V20" i="21"/>
  <c r="V18" i="21"/>
  <c r="V11" i="21"/>
  <c r="V21" i="21"/>
  <c r="V14" i="36"/>
  <c r="V18" i="36"/>
  <c r="V13" i="36"/>
  <c r="V17" i="36"/>
  <c r="V10" i="36"/>
  <c r="U10" i="10"/>
  <c r="U18" i="10"/>
  <c r="U19" i="10"/>
  <c r="U12" i="10"/>
  <c r="R13" i="5"/>
  <c r="R18" i="5"/>
  <c r="R17" i="5"/>
  <c r="R14" i="5"/>
  <c r="R12" i="5"/>
  <c r="K14" i="6"/>
  <c r="K15" i="6"/>
  <c r="K19" i="6"/>
  <c r="Q11" i="6"/>
  <c r="Q13" i="6"/>
  <c r="Q15" i="6"/>
  <c r="Q12" i="6"/>
  <c r="Q18" i="6"/>
  <c r="Q10" i="6"/>
  <c r="Q16" i="6"/>
  <c r="Q17" i="6"/>
  <c r="W22" i="35"/>
  <c r="W12" i="35"/>
  <c r="W15" i="35"/>
  <c r="W18" i="35"/>
  <c r="W10" i="35"/>
  <c r="W11" i="35"/>
  <c r="W14" i="35"/>
  <c r="W20" i="35"/>
  <c r="J33" i="5"/>
  <c r="J28" i="5"/>
  <c r="H26" i="5"/>
  <c r="H27" i="5"/>
  <c r="J32" i="5"/>
  <c r="H32" i="5"/>
  <c r="H30" i="5"/>
  <c r="H28" i="5"/>
  <c r="J32" i="21"/>
  <c r="H30" i="21"/>
  <c r="H35" i="21"/>
  <c r="J40" i="21"/>
  <c r="J29" i="21"/>
  <c r="H40" i="21"/>
  <c r="J39" i="21"/>
  <c r="H31" i="21"/>
  <c r="H33" i="21"/>
  <c r="Q11" i="21"/>
  <c r="Q14" i="21"/>
  <c r="Q16" i="21"/>
  <c r="Q22" i="21"/>
  <c r="Q23" i="21"/>
  <c r="Q17" i="21"/>
  <c r="W20" i="21"/>
  <c r="W18" i="21"/>
  <c r="W11" i="21"/>
  <c r="W12" i="21"/>
  <c r="W19" i="21"/>
  <c r="W16" i="21"/>
  <c r="W17" i="21"/>
  <c r="W21" i="21"/>
  <c r="W13" i="21"/>
  <c r="W15" i="21"/>
  <c r="G19" i="5"/>
  <c r="G17" i="5"/>
  <c r="G18" i="5"/>
  <c r="G20" i="5"/>
  <c r="L11" i="5"/>
  <c r="L16" i="5"/>
  <c r="L15" i="5"/>
  <c r="W11" i="5"/>
  <c r="W20" i="5"/>
  <c r="J29" i="5"/>
  <c r="L30" i="5"/>
  <c r="N28" i="5"/>
  <c r="J33" i="21"/>
  <c r="Q18" i="36"/>
  <c r="Q14" i="36"/>
  <c r="Q13" i="36"/>
  <c r="Q19" i="36"/>
  <c r="Q16" i="36"/>
  <c r="G16" i="21"/>
  <c r="G17" i="21"/>
  <c r="R18" i="21"/>
  <c r="R13" i="21"/>
  <c r="R14" i="21"/>
  <c r="R23" i="21"/>
  <c r="G14" i="6"/>
  <c r="G18" i="6"/>
  <c r="R19" i="36"/>
  <c r="R15" i="36"/>
  <c r="H13" i="36"/>
  <c r="D13" i="36" s="1"/>
  <c r="R18" i="36"/>
  <c r="R11" i="36"/>
  <c r="R14" i="36"/>
  <c r="R16" i="36"/>
  <c r="W11" i="36"/>
  <c r="W16" i="36"/>
  <c r="K15" i="3"/>
  <c r="K18" i="3"/>
  <c r="K20" i="3"/>
  <c r="K11" i="3"/>
  <c r="U19" i="3"/>
  <c r="U14" i="3"/>
  <c r="U17" i="3"/>
  <c r="U10" i="3"/>
  <c r="I21" i="3"/>
  <c r="U16" i="3"/>
  <c r="U18" i="3"/>
  <c r="K23" i="3"/>
  <c r="K19" i="3"/>
  <c r="J21" i="3"/>
  <c r="U11" i="3"/>
  <c r="U23" i="3"/>
  <c r="K12" i="3"/>
  <c r="K16" i="3"/>
  <c r="K17" i="3"/>
  <c r="U21" i="3"/>
  <c r="U12" i="3"/>
  <c r="U15" i="3"/>
  <c r="K13" i="3"/>
  <c r="G15" i="3"/>
  <c r="G14" i="3"/>
  <c r="G21" i="3"/>
  <c r="G20" i="3"/>
  <c r="G11" i="3"/>
  <c r="G12" i="3"/>
  <c r="G10" i="3"/>
  <c r="Q18" i="3"/>
  <c r="O18" i="3" s="1"/>
  <c r="Q13" i="3"/>
  <c r="Q19" i="3"/>
  <c r="Q14" i="3"/>
  <c r="Q15" i="3"/>
  <c r="Q11" i="3"/>
  <c r="V11" i="3"/>
  <c r="L16" i="3"/>
  <c r="V15" i="3"/>
  <c r="V17" i="3"/>
  <c r="L20" i="3"/>
  <c r="L15" i="3"/>
  <c r="G11" i="10"/>
  <c r="D11" i="10" s="1"/>
  <c r="G14" i="10"/>
  <c r="U14" i="10"/>
  <c r="G18" i="10"/>
  <c r="G13" i="10"/>
  <c r="G10" i="10"/>
  <c r="G16" i="10"/>
  <c r="U11" i="10"/>
  <c r="D17" i="3" l="1"/>
  <c r="O20" i="3"/>
  <c r="D11" i="37"/>
  <c r="F19" i="37"/>
  <c r="F13" i="37"/>
  <c r="I13" i="37"/>
  <c r="D16" i="36"/>
  <c r="E13" i="37"/>
  <c r="O19" i="37"/>
  <c r="F10" i="37"/>
  <c r="E10" i="37"/>
  <c r="S11" i="36"/>
  <c r="P19" i="37"/>
  <c r="K13" i="36"/>
  <c r="E16" i="37"/>
  <c r="T12" i="36"/>
  <c r="K10" i="37"/>
  <c r="D17" i="6"/>
  <c r="P16" i="37"/>
  <c r="S19" i="6"/>
  <c r="R12" i="6"/>
  <c r="E10" i="36"/>
  <c r="F16" i="37"/>
  <c r="I13" i="36"/>
  <c r="F11" i="37"/>
  <c r="J13" i="36"/>
  <c r="D18" i="37"/>
  <c r="F18" i="37"/>
  <c r="K19" i="37"/>
  <c r="E11" i="37"/>
  <c r="K18" i="36"/>
  <c r="O10" i="3"/>
  <c r="E11" i="10"/>
  <c r="C11" i="10"/>
  <c r="O11" i="37"/>
  <c r="N13" i="37"/>
  <c r="H14" i="10"/>
  <c r="K20" i="35"/>
  <c r="S12" i="37"/>
  <c r="I10" i="37"/>
  <c r="U19" i="36"/>
  <c r="D13" i="35"/>
  <c r="O11" i="10"/>
  <c r="J14" i="10"/>
  <c r="N11" i="10"/>
  <c r="E12" i="3"/>
  <c r="N16" i="3"/>
  <c r="O12" i="3"/>
  <c r="S14" i="10"/>
  <c r="R14" i="10"/>
  <c r="T14" i="10"/>
  <c r="R18" i="10"/>
  <c r="T18" i="10"/>
  <c r="S18" i="10"/>
  <c r="T13" i="10"/>
  <c r="S13" i="10"/>
  <c r="R13" i="10"/>
  <c r="S12" i="10"/>
  <c r="T12" i="10"/>
  <c r="R12" i="10"/>
  <c r="R19" i="10"/>
  <c r="T19" i="10"/>
  <c r="S19" i="10"/>
  <c r="S16" i="10"/>
  <c r="R16" i="10"/>
  <c r="T16" i="10"/>
  <c r="R11" i="10"/>
  <c r="T11" i="10"/>
  <c r="S11" i="10"/>
  <c r="S10" i="10"/>
  <c r="R10" i="10"/>
  <c r="T10" i="10"/>
  <c r="T17" i="10"/>
  <c r="R17" i="10"/>
  <c r="S17" i="10"/>
  <c r="N18" i="10"/>
  <c r="O18" i="10"/>
  <c r="M18" i="10"/>
  <c r="M16" i="10"/>
  <c r="N16" i="10"/>
  <c r="O16" i="10"/>
  <c r="M13" i="10"/>
  <c r="N13" i="10"/>
  <c r="O13" i="10"/>
  <c r="N14" i="10"/>
  <c r="O14" i="10"/>
  <c r="M14" i="10"/>
  <c r="O10" i="10"/>
  <c r="N10" i="10"/>
  <c r="M10" i="10"/>
  <c r="O15" i="10"/>
  <c r="M15" i="10"/>
  <c r="N15" i="10"/>
  <c r="M12" i="10"/>
  <c r="N12" i="10"/>
  <c r="O12" i="10"/>
  <c r="M17" i="10"/>
  <c r="N17" i="10"/>
  <c r="O17" i="10"/>
  <c r="O19" i="10"/>
  <c r="M19" i="10"/>
  <c r="N19" i="10"/>
  <c r="H12" i="10"/>
  <c r="I12" i="10"/>
  <c r="J12" i="10"/>
  <c r="J11" i="10"/>
  <c r="H11" i="10"/>
  <c r="I11" i="10"/>
  <c r="H13" i="10"/>
  <c r="I13" i="10"/>
  <c r="J13" i="10"/>
  <c r="I18" i="10"/>
  <c r="J18" i="10"/>
  <c r="H18" i="10"/>
  <c r="H16" i="10"/>
  <c r="I16" i="10"/>
  <c r="J16" i="10"/>
  <c r="J19" i="10"/>
  <c r="H19" i="10"/>
  <c r="I19" i="10"/>
  <c r="I10" i="10"/>
  <c r="H10" i="10"/>
  <c r="J10" i="10"/>
  <c r="J15" i="10"/>
  <c r="H15" i="10"/>
  <c r="I15" i="10"/>
  <c r="H17" i="10"/>
  <c r="I17" i="10"/>
  <c r="J17" i="10"/>
  <c r="C17" i="10"/>
  <c r="D17" i="10"/>
  <c r="E17" i="10"/>
  <c r="E16" i="10"/>
  <c r="C16" i="10"/>
  <c r="D16" i="10"/>
  <c r="C18" i="10"/>
  <c r="D18" i="10"/>
  <c r="E18" i="10"/>
  <c r="D10" i="10"/>
  <c r="C10" i="10"/>
  <c r="E10" i="10"/>
  <c r="D19" i="10"/>
  <c r="E19" i="10"/>
  <c r="C19" i="10"/>
  <c r="D15" i="10"/>
  <c r="E15" i="10"/>
  <c r="C15" i="10"/>
  <c r="C13" i="10"/>
  <c r="D13" i="10"/>
  <c r="E13" i="10"/>
  <c r="C14" i="10"/>
  <c r="D14" i="10"/>
  <c r="E14" i="10"/>
  <c r="I17" i="4"/>
  <c r="J17" i="4" s="1"/>
  <c r="K17" i="4" s="1"/>
  <c r="T19" i="6"/>
  <c r="N12" i="3"/>
  <c r="N20" i="3"/>
  <c r="N17" i="3"/>
  <c r="J10" i="3"/>
  <c r="C11" i="3"/>
  <c r="D13" i="3"/>
  <c r="O21" i="3"/>
  <c r="J12" i="36"/>
  <c r="O22" i="35"/>
  <c r="K14" i="36"/>
  <c r="P15" i="35"/>
  <c r="P13" i="37"/>
  <c r="C10" i="6"/>
  <c r="N10" i="35"/>
  <c r="P18" i="37"/>
  <c r="N19" i="4"/>
  <c r="O19" i="4" s="1"/>
  <c r="P19" i="4" s="1"/>
  <c r="N16" i="5"/>
  <c r="O16" i="5" s="1"/>
  <c r="P16" i="5" s="1"/>
  <c r="D16" i="35"/>
  <c r="N11" i="5"/>
  <c r="O11" i="5" s="1"/>
  <c r="P11" i="5" s="1"/>
  <c r="S12" i="5"/>
  <c r="T12" i="5" s="1"/>
  <c r="U12" i="5" s="1"/>
  <c r="U13" i="35"/>
  <c r="K12" i="36"/>
  <c r="E11" i="6"/>
  <c r="K10" i="36"/>
  <c r="I16" i="36"/>
  <c r="T12" i="37"/>
  <c r="K19" i="36"/>
  <c r="N17" i="37"/>
  <c r="J17" i="36"/>
  <c r="O16" i="37"/>
  <c r="T12" i="6"/>
  <c r="D17" i="35"/>
  <c r="J16" i="35"/>
  <c r="K11" i="35"/>
  <c r="D20" i="3"/>
  <c r="S16" i="5"/>
  <c r="T16" i="5" s="1"/>
  <c r="U16" i="5" s="1"/>
  <c r="N18" i="35"/>
  <c r="T14" i="6"/>
  <c r="E19" i="3"/>
  <c r="I19" i="5"/>
  <c r="J19" i="5" s="1"/>
  <c r="K19" i="5" s="1"/>
  <c r="I14" i="3"/>
  <c r="F14" i="37"/>
  <c r="O23" i="3"/>
  <c r="R18" i="6"/>
  <c r="N11" i="37"/>
  <c r="J11" i="36"/>
  <c r="J21" i="35"/>
  <c r="I20" i="5"/>
  <c r="J20" i="5" s="1"/>
  <c r="K20" i="5" s="1"/>
  <c r="E10" i="3"/>
  <c r="I14" i="5"/>
  <c r="J14" i="5" s="1"/>
  <c r="K14" i="5" s="1"/>
  <c r="D17" i="5"/>
  <c r="E17" i="5" s="1"/>
  <c r="F17" i="5" s="1"/>
  <c r="K21" i="35"/>
  <c r="N22" i="35"/>
  <c r="E23" i="3"/>
  <c r="I11" i="35"/>
  <c r="S11" i="6"/>
  <c r="K16" i="35"/>
  <c r="J19" i="37"/>
  <c r="P11" i="37"/>
  <c r="I17" i="36"/>
  <c r="F15" i="37"/>
  <c r="M12" i="3"/>
  <c r="I15" i="36"/>
  <c r="D18" i="3"/>
  <c r="N21" i="35"/>
  <c r="N16" i="37"/>
  <c r="I12" i="21"/>
  <c r="J12" i="21" s="1"/>
  <c r="K12" i="21" s="1"/>
  <c r="J20" i="35"/>
  <c r="P18" i="35"/>
  <c r="P13" i="35"/>
  <c r="O12" i="37"/>
  <c r="K15" i="36"/>
  <c r="J12" i="37"/>
  <c r="F21" i="35"/>
  <c r="N19" i="5"/>
  <c r="O19" i="5" s="1"/>
  <c r="P19" i="5" s="1"/>
  <c r="R17" i="6"/>
  <c r="T11" i="37"/>
  <c r="M21" i="3"/>
  <c r="E18" i="3"/>
  <c r="T18" i="6"/>
  <c r="I19" i="36"/>
  <c r="E17" i="37"/>
  <c r="E18" i="35"/>
  <c r="O15" i="37"/>
  <c r="S16" i="35"/>
  <c r="K11" i="36"/>
  <c r="N18" i="37"/>
  <c r="P21" i="35"/>
  <c r="T16" i="35"/>
  <c r="F22" i="35"/>
  <c r="I19" i="35"/>
  <c r="U16" i="35"/>
  <c r="S18" i="6"/>
  <c r="N19" i="37"/>
  <c r="S19" i="5"/>
  <c r="T19" i="5" s="1"/>
  <c r="U19" i="5" s="1"/>
  <c r="T19" i="36"/>
  <c r="O15" i="3"/>
  <c r="D16" i="5"/>
  <c r="E16" i="5" s="1"/>
  <c r="F16" i="5" s="1"/>
  <c r="O13" i="35"/>
  <c r="N20" i="5"/>
  <c r="O20" i="5" s="1"/>
  <c r="P20" i="5" s="1"/>
  <c r="N12" i="36"/>
  <c r="J15" i="36"/>
  <c r="I11" i="36"/>
  <c r="T16" i="6"/>
  <c r="O14" i="37"/>
  <c r="T11" i="6"/>
  <c r="D15" i="35"/>
  <c r="K17" i="36"/>
  <c r="D17" i="37"/>
  <c r="D15" i="3"/>
  <c r="N11" i="21"/>
  <c r="O11" i="21" s="1"/>
  <c r="P11" i="21" s="1"/>
  <c r="I21" i="35"/>
  <c r="P14" i="37"/>
  <c r="E13" i="3"/>
  <c r="N15" i="37"/>
  <c r="F18" i="35"/>
  <c r="P17" i="37"/>
  <c r="S19" i="36"/>
  <c r="R14" i="6"/>
  <c r="D18" i="21"/>
  <c r="E18" i="21" s="1"/>
  <c r="F18" i="21" s="1"/>
  <c r="T15" i="37"/>
  <c r="C23" i="3"/>
  <c r="F20" i="35"/>
  <c r="F12" i="37"/>
  <c r="S15" i="36"/>
  <c r="T13" i="35"/>
  <c r="I14" i="21"/>
  <c r="J14" i="21" s="1"/>
  <c r="K14" i="21" s="1"/>
  <c r="D12" i="37"/>
  <c r="D17" i="21"/>
  <c r="E17" i="21" s="1"/>
  <c r="F17" i="21" s="1"/>
  <c r="I16" i="5"/>
  <c r="J16" i="5" s="1"/>
  <c r="K16" i="5" s="1"/>
  <c r="E15" i="6"/>
  <c r="K12" i="37"/>
  <c r="J13" i="6"/>
  <c r="D20" i="35"/>
  <c r="J16" i="36"/>
  <c r="T15" i="36"/>
  <c r="J14" i="36"/>
  <c r="J11" i="35"/>
  <c r="T13" i="37"/>
  <c r="N11" i="4"/>
  <c r="O11" i="4" s="1"/>
  <c r="P11" i="4" s="1"/>
  <c r="N14" i="4"/>
  <c r="O14" i="4" s="1"/>
  <c r="P14" i="4" s="1"/>
  <c r="D20" i="4"/>
  <c r="E20" i="4" s="1"/>
  <c r="F20" i="4" s="1"/>
  <c r="D14" i="37"/>
  <c r="E15" i="37"/>
  <c r="D12" i="36"/>
  <c r="O17" i="37"/>
  <c r="E20" i="35"/>
  <c r="J12" i="35"/>
  <c r="C13" i="3"/>
  <c r="D16" i="6"/>
  <c r="I20" i="21"/>
  <c r="J20" i="21" s="1"/>
  <c r="K20" i="21" s="1"/>
  <c r="D15" i="37"/>
  <c r="I14" i="35"/>
  <c r="E12" i="37"/>
  <c r="F17" i="37"/>
  <c r="U15" i="36"/>
  <c r="E14" i="37"/>
  <c r="N18" i="4"/>
  <c r="O18" i="4" s="1"/>
  <c r="P18" i="4" s="1"/>
  <c r="K12" i="35"/>
  <c r="I14" i="36"/>
  <c r="N15" i="5"/>
  <c r="O15" i="5" s="1"/>
  <c r="P15" i="5" s="1"/>
  <c r="I15" i="5"/>
  <c r="J15" i="5" s="1"/>
  <c r="K15" i="5" s="1"/>
  <c r="H10" i="3"/>
  <c r="D15" i="6"/>
  <c r="N15" i="35"/>
  <c r="E16" i="6"/>
  <c r="E12" i="36"/>
  <c r="E10" i="6"/>
  <c r="S14" i="6"/>
  <c r="S14" i="21"/>
  <c r="T14" i="21" s="1"/>
  <c r="U14" i="21" s="1"/>
  <c r="I14" i="4"/>
  <c r="J14" i="4" s="1"/>
  <c r="K14" i="4" s="1"/>
  <c r="K16" i="36"/>
  <c r="U16" i="37"/>
  <c r="E16" i="35"/>
  <c r="N10" i="3"/>
  <c r="T20" i="3"/>
  <c r="D18" i="35"/>
  <c r="D11" i="4"/>
  <c r="E11" i="4" s="1"/>
  <c r="F11" i="4" s="1"/>
  <c r="O10" i="36"/>
  <c r="D19" i="37"/>
  <c r="C20" i="3"/>
  <c r="I13" i="21"/>
  <c r="J13" i="21" s="1"/>
  <c r="K13" i="21" s="1"/>
  <c r="N12" i="5"/>
  <c r="O12" i="5" s="1"/>
  <c r="P12" i="5" s="1"/>
  <c r="N21" i="21"/>
  <c r="O21" i="21" s="1"/>
  <c r="P21" i="21" s="1"/>
  <c r="N15" i="21"/>
  <c r="O15" i="21" s="1"/>
  <c r="P15" i="21" s="1"/>
  <c r="S14" i="5"/>
  <c r="T14" i="5" s="1"/>
  <c r="U14" i="5" s="1"/>
  <c r="S13" i="4"/>
  <c r="T13" i="4" s="1"/>
  <c r="U13" i="4" s="1"/>
  <c r="S16" i="4"/>
  <c r="T16" i="4" s="1"/>
  <c r="U16" i="4" s="1"/>
  <c r="D14" i="4"/>
  <c r="E14" i="4" s="1"/>
  <c r="F14" i="4" s="1"/>
  <c r="P20" i="35"/>
  <c r="M17" i="3"/>
  <c r="F16" i="35"/>
  <c r="D23" i="21"/>
  <c r="E23" i="21" s="1"/>
  <c r="F23" i="21" s="1"/>
  <c r="S16" i="6"/>
  <c r="I16" i="21"/>
  <c r="J16" i="21" s="1"/>
  <c r="K16" i="21" s="1"/>
  <c r="D12" i="35"/>
  <c r="S15" i="37"/>
  <c r="E19" i="37"/>
  <c r="U15" i="37"/>
  <c r="S15" i="5"/>
  <c r="T15" i="5" s="1"/>
  <c r="U15" i="5" s="1"/>
  <c r="D15" i="21"/>
  <c r="E15" i="21" s="1"/>
  <c r="F15" i="21" s="1"/>
  <c r="P12" i="35"/>
  <c r="O12" i="35"/>
  <c r="J19" i="36"/>
  <c r="O17" i="3"/>
  <c r="N17" i="35"/>
  <c r="I13" i="4"/>
  <c r="J13" i="4" s="1"/>
  <c r="K13" i="4" s="1"/>
  <c r="D10" i="6"/>
  <c r="M10" i="3"/>
  <c r="N16" i="4"/>
  <c r="O16" i="4" s="1"/>
  <c r="P16" i="4" s="1"/>
  <c r="S16" i="37"/>
  <c r="N13" i="21"/>
  <c r="O13" i="21" s="1"/>
  <c r="P13" i="21" s="1"/>
  <c r="N17" i="21"/>
  <c r="O17" i="21" s="1"/>
  <c r="P17" i="21" s="1"/>
  <c r="I21" i="21"/>
  <c r="J21" i="21" s="1"/>
  <c r="K21" i="21" s="1"/>
  <c r="I17" i="21"/>
  <c r="J17" i="21" s="1"/>
  <c r="K17" i="21" s="1"/>
  <c r="S17" i="6"/>
  <c r="N12" i="21"/>
  <c r="O12" i="21" s="1"/>
  <c r="P12" i="21" s="1"/>
  <c r="S17" i="5"/>
  <c r="T17" i="5" s="1"/>
  <c r="U17" i="5" s="1"/>
  <c r="R13" i="3"/>
  <c r="N20" i="35"/>
  <c r="P17" i="35"/>
  <c r="T16" i="37"/>
  <c r="I19" i="37"/>
  <c r="E21" i="35"/>
  <c r="F15" i="35"/>
  <c r="S18" i="5"/>
  <c r="T18" i="5" s="1"/>
  <c r="U18" i="5" s="1"/>
  <c r="O10" i="35"/>
  <c r="N13" i="4"/>
  <c r="O13" i="4" s="1"/>
  <c r="P13" i="4" s="1"/>
  <c r="K19" i="35"/>
  <c r="S12" i="6"/>
  <c r="U12" i="37"/>
  <c r="F14" i="35"/>
  <c r="D14" i="35"/>
  <c r="I18" i="21"/>
  <c r="J18" i="21" s="1"/>
  <c r="K18" i="21" s="1"/>
  <c r="P11" i="35"/>
  <c r="O11" i="35"/>
  <c r="N11" i="35"/>
  <c r="D11" i="6"/>
  <c r="C11" i="6"/>
  <c r="H14" i="3"/>
  <c r="J14" i="3"/>
  <c r="D16" i="21"/>
  <c r="E16" i="21" s="1"/>
  <c r="F16" i="21" s="1"/>
  <c r="N14" i="5"/>
  <c r="O14" i="5" s="1"/>
  <c r="P14" i="5" s="1"/>
  <c r="E17" i="6"/>
  <c r="C17" i="6"/>
  <c r="C19" i="3"/>
  <c r="D19" i="3"/>
  <c r="P19" i="35"/>
  <c r="O19" i="35"/>
  <c r="D12" i="5"/>
  <c r="E12" i="5" s="1"/>
  <c r="F12" i="5" s="1"/>
  <c r="D19" i="35"/>
  <c r="F19" i="35"/>
  <c r="E22" i="35"/>
  <c r="D22" i="35"/>
  <c r="E14" i="35"/>
  <c r="J14" i="35"/>
  <c r="K14" i="35"/>
  <c r="M23" i="3"/>
  <c r="N23" i="3"/>
  <c r="D17" i="36"/>
  <c r="E17" i="36"/>
  <c r="F17" i="36"/>
  <c r="S13" i="6"/>
  <c r="R13" i="6"/>
  <c r="T13" i="6"/>
  <c r="R15" i="6"/>
  <c r="S15" i="6"/>
  <c r="T15" i="6"/>
  <c r="S22" i="21"/>
  <c r="T22" i="21" s="1"/>
  <c r="U22" i="21" s="1"/>
  <c r="N19" i="21"/>
  <c r="O19" i="21" s="1"/>
  <c r="P19" i="21" s="1"/>
  <c r="I11" i="4"/>
  <c r="J11" i="4" s="1"/>
  <c r="K11" i="4" s="1"/>
  <c r="E15" i="36"/>
  <c r="F15" i="36"/>
  <c r="D23" i="3"/>
  <c r="S13" i="3"/>
  <c r="S20" i="5"/>
  <c r="T20" i="5" s="1"/>
  <c r="U20" i="5" s="1"/>
  <c r="I11" i="21"/>
  <c r="J11" i="21" s="1"/>
  <c r="K11" i="21" s="1"/>
  <c r="N17" i="5"/>
  <c r="O17" i="5" s="1"/>
  <c r="P17" i="5" s="1"/>
  <c r="S18" i="21"/>
  <c r="T18" i="21" s="1"/>
  <c r="U18" i="21" s="1"/>
  <c r="S23" i="21"/>
  <c r="T23" i="21" s="1"/>
  <c r="U23" i="21" s="1"/>
  <c r="D19" i="21"/>
  <c r="E19" i="21" s="1"/>
  <c r="F19" i="21" s="1"/>
  <c r="D14" i="21"/>
  <c r="E14" i="21" s="1"/>
  <c r="F14" i="21" s="1"/>
  <c r="S12" i="4"/>
  <c r="T12" i="4" s="1"/>
  <c r="U12" i="4" s="1"/>
  <c r="D16" i="4"/>
  <c r="E16" i="4" s="1"/>
  <c r="F16" i="4" s="1"/>
  <c r="F12" i="35"/>
  <c r="D15" i="36"/>
  <c r="S13" i="37"/>
  <c r="D13" i="5"/>
  <c r="E13" i="5" s="1"/>
  <c r="F13" i="5" s="1"/>
  <c r="D21" i="21"/>
  <c r="E21" i="21" s="1"/>
  <c r="F21" i="21" s="1"/>
  <c r="I18" i="5"/>
  <c r="J18" i="5" s="1"/>
  <c r="K18" i="5" s="1"/>
  <c r="D13" i="21"/>
  <c r="E13" i="21" s="1"/>
  <c r="F13" i="21" s="1"/>
  <c r="N17" i="4"/>
  <c r="O17" i="4" s="1"/>
  <c r="P17" i="4" s="1"/>
  <c r="D18" i="4"/>
  <c r="E18" i="4" s="1"/>
  <c r="F18" i="4" s="1"/>
  <c r="D19" i="4"/>
  <c r="E19" i="4" s="1"/>
  <c r="F19" i="4" s="1"/>
  <c r="E12" i="35"/>
  <c r="D20" i="21"/>
  <c r="E20" i="21" s="1"/>
  <c r="F20" i="21" s="1"/>
  <c r="T10" i="6"/>
  <c r="S10" i="6"/>
  <c r="R10" i="6"/>
  <c r="D12" i="21"/>
  <c r="E12" i="21" s="1"/>
  <c r="F12" i="21" s="1"/>
  <c r="S19" i="4"/>
  <c r="T19" i="4" s="1"/>
  <c r="U19" i="4" s="1"/>
  <c r="D12" i="4"/>
  <c r="E12" i="4" s="1"/>
  <c r="F12" i="4" s="1"/>
  <c r="I23" i="21"/>
  <c r="J23" i="21" s="1"/>
  <c r="K23" i="21" s="1"/>
  <c r="N20" i="4"/>
  <c r="O20" i="4" s="1"/>
  <c r="P20" i="4" s="1"/>
  <c r="N10" i="37"/>
  <c r="P10" i="37"/>
  <c r="O10" i="37"/>
  <c r="E18" i="6"/>
  <c r="I12" i="5"/>
  <c r="J12" i="5" s="1"/>
  <c r="K12" i="5" s="1"/>
  <c r="N20" i="21"/>
  <c r="O20" i="21" s="1"/>
  <c r="P20" i="21" s="1"/>
  <c r="S15" i="4"/>
  <c r="T15" i="4" s="1"/>
  <c r="U15" i="4" s="1"/>
  <c r="D15" i="5"/>
  <c r="E15" i="5" s="1"/>
  <c r="F15" i="5" s="1"/>
  <c r="D11" i="5"/>
  <c r="E11" i="5" s="1"/>
  <c r="F11" i="5" s="1"/>
  <c r="D11" i="21"/>
  <c r="E11" i="21" s="1"/>
  <c r="F11" i="21" s="1"/>
  <c r="S20" i="4"/>
  <c r="T20" i="4" s="1"/>
  <c r="U20" i="4" s="1"/>
  <c r="N15" i="4"/>
  <c r="O15" i="4" s="1"/>
  <c r="P15" i="4" s="1"/>
  <c r="N12" i="4"/>
  <c r="O12" i="4" s="1"/>
  <c r="P12" i="4" s="1"/>
  <c r="U13" i="37"/>
  <c r="E19" i="6"/>
  <c r="C19" i="6"/>
  <c r="D19" i="6"/>
  <c r="S17" i="21"/>
  <c r="T17" i="21" s="1"/>
  <c r="U17" i="21" s="1"/>
  <c r="E14" i="36"/>
  <c r="F14" i="36"/>
  <c r="D14" i="36"/>
  <c r="E10" i="35"/>
  <c r="F10" i="35"/>
  <c r="N19" i="6"/>
  <c r="M19" i="6"/>
  <c r="O19" i="6"/>
  <c r="U18" i="37"/>
  <c r="T18" i="37"/>
  <c r="I10" i="35"/>
  <c r="K10" i="35"/>
  <c r="J10" i="35"/>
  <c r="S18" i="37"/>
  <c r="S20" i="3"/>
  <c r="S16" i="21"/>
  <c r="T16" i="21" s="1"/>
  <c r="U16" i="21" s="1"/>
  <c r="S18" i="4"/>
  <c r="T18" i="4" s="1"/>
  <c r="U18" i="4" s="1"/>
  <c r="I18" i="4"/>
  <c r="J18" i="4" s="1"/>
  <c r="K18" i="4" s="1"/>
  <c r="S13" i="5"/>
  <c r="T13" i="5" s="1"/>
  <c r="U13" i="5" s="1"/>
  <c r="T17" i="35"/>
  <c r="S17" i="35"/>
  <c r="U17" i="35"/>
  <c r="O14" i="6"/>
  <c r="N14" i="6"/>
  <c r="M14" i="6"/>
  <c r="F13" i="35"/>
  <c r="T19" i="37"/>
  <c r="S19" i="37"/>
  <c r="C16" i="3"/>
  <c r="D16" i="3"/>
  <c r="D13" i="4"/>
  <c r="E13" i="4" s="1"/>
  <c r="F13" i="4" s="1"/>
  <c r="K18" i="35"/>
  <c r="J18" i="35"/>
  <c r="I18" i="35"/>
  <c r="K17" i="35"/>
  <c r="I17" i="35"/>
  <c r="J17" i="35"/>
  <c r="I22" i="35"/>
  <c r="J22" i="35"/>
  <c r="K22" i="35"/>
  <c r="O12" i="36"/>
  <c r="S12" i="36"/>
  <c r="M16" i="3"/>
  <c r="N18" i="21"/>
  <c r="O18" i="21" s="1"/>
  <c r="P18" i="21" s="1"/>
  <c r="N16" i="21"/>
  <c r="O16" i="21" s="1"/>
  <c r="P16" i="21" s="1"/>
  <c r="I22" i="21"/>
  <c r="J22" i="21" s="1"/>
  <c r="K22" i="21" s="1"/>
  <c r="I13" i="5"/>
  <c r="J13" i="5" s="1"/>
  <c r="K13" i="5" s="1"/>
  <c r="T17" i="6"/>
  <c r="S11" i="4"/>
  <c r="T11" i="4" s="1"/>
  <c r="U11" i="4" s="1"/>
  <c r="D17" i="4"/>
  <c r="E17" i="4" s="1"/>
  <c r="F17" i="4" s="1"/>
  <c r="J19" i="35"/>
  <c r="U19" i="37"/>
  <c r="K13" i="37"/>
  <c r="P12" i="36"/>
  <c r="J13" i="37"/>
  <c r="D14" i="5"/>
  <c r="E14" i="5" s="1"/>
  <c r="F14" i="5" s="1"/>
  <c r="E15" i="35"/>
  <c r="U21" i="35"/>
  <c r="T21" i="35"/>
  <c r="S21" i="35"/>
  <c r="E19" i="35"/>
  <c r="U10" i="37"/>
  <c r="S10" i="37"/>
  <c r="T10" i="37"/>
  <c r="P10" i="36"/>
  <c r="N10" i="36"/>
  <c r="I15" i="35"/>
  <c r="K15" i="35"/>
  <c r="J15" i="35"/>
  <c r="U19" i="35"/>
  <c r="S19" i="35"/>
  <c r="T19" i="35"/>
  <c r="D10" i="35"/>
  <c r="S14" i="37"/>
  <c r="U14" i="37"/>
  <c r="T14" i="37"/>
  <c r="R20" i="3"/>
  <c r="I12" i="4"/>
  <c r="J12" i="4" s="1"/>
  <c r="K12" i="4" s="1"/>
  <c r="I15" i="4"/>
  <c r="J15" i="4" s="1"/>
  <c r="K15" i="4" s="1"/>
  <c r="C13" i="6"/>
  <c r="E13" i="6"/>
  <c r="D13" i="6"/>
  <c r="O16" i="3"/>
  <c r="D18" i="5"/>
  <c r="E18" i="5" s="1"/>
  <c r="F18" i="5" s="1"/>
  <c r="N18" i="5"/>
  <c r="O18" i="5" s="1"/>
  <c r="P18" i="5" s="1"/>
  <c r="E13" i="35"/>
  <c r="S11" i="21"/>
  <c r="T11" i="21" s="1"/>
  <c r="U11" i="21" s="1"/>
  <c r="S12" i="21"/>
  <c r="T12" i="21" s="1"/>
  <c r="U12" i="21" s="1"/>
  <c r="S14" i="4"/>
  <c r="T14" i="4" s="1"/>
  <c r="U14" i="4" s="1"/>
  <c r="D15" i="4"/>
  <c r="E15" i="4" s="1"/>
  <c r="F15" i="4" s="1"/>
  <c r="C18" i="6"/>
  <c r="D21" i="35"/>
  <c r="E18" i="36"/>
  <c r="D18" i="36"/>
  <c r="E17" i="35"/>
  <c r="F17" i="35"/>
  <c r="U17" i="37"/>
  <c r="S17" i="37"/>
  <c r="T17" i="37"/>
  <c r="U11" i="37"/>
  <c r="S11" i="37"/>
  <c r="S17" i="4"/>
  <c r="T17" i="4" s="1"/>
  <c r="U17" i="4" s="1"/>
  <c r="E16" i="3"/>
  <c r="P17" i="36"/>
  <c r="N17" i="36"/>
  <c r="O17" i="36"/>
  <c r="J13" i="35"/>
  <c r="K13" i="35"/>
  <c r="I13" i="35"/>
  <c r="N21" i="3"/>
  <c r="N11" i="36"/>
  <c r="P11" i="36"/>
  <c r="O11" i="36"/>
  <c r="S14" i="35"/>
  <c r="T14" i="35"/>
  <c r="U14" i="35"/>
  <c r="K17" i="37"/>
  <c r="J17" i="37"/>
  <c r="S11" i="35"/>
  <c r="U11" i="35"/>
  <c r="T11" i="35"/>
  <c r="T12" i="35"/>
  <c r="U12" i="35"/>
  <c r="H16" i="6"/>
  <c r="J16" i="6"/>
  <c r="I16" i="6"/>
  <c r="I12" i="6"/>
  <c r="J12" i="6"/>
  <c r="H12" i="6"/>
  <c r="J10" i="6"/>
  <c r="H10" i="6"/>
  <c r="I20" i="4"/>
  <c r="J20" i="4" s="1"/>
  <c r="K20" i="4" s="1"/>
  <c r="I19" i="4"/>
  <c r="J19" i="4" s="1"/>
  <c r="K19" i="4" s="1"/>
  <c r="I11" i="37"/>
  <c r="J11" i="37"/>
  <c r="K11" i="37"/>
  <c r="H13" i="6"/>
  <c r="C15" i="3"/>
  <c r="E13" i="36"/>
  <c r="F13" i="36"/>
  <c r="P19" i="36"/>
  <c r="O19" i="36"/>
  <c r="N19" i="36"/>
  <c r="I11" i="5"/>
  <c r="J11" i="5" s="1"/>
  <c r="K11" i="5" s="1"/>
  <c r="D19" i="5"/>
  <c r="E19" i="5" s="1"/>
  <c r="F19" i="5" s="1"/>
  <c r="N23" i="21"/>
  <c r="O23" i="21" s="1"/>
  <c r="P23" i="21" s="1"/>
  <c r="I17" i="5"/>
  <c r="J17" i="5" s="1"/>
  <c r="K17" i="5" s="1"/>
  <c r="T10" i="35"/>
  <c r="U10" i="35"/>
  <c r="S10" i="35"/>
  <c r="U22" i="35"/>
  <c r="S22" i="35"/>
  <c r="T22" i="35"/>
  <c r="N10" i="6"/>
  <c r="M10" i="6"/>
  <c r="O10" i="6"/>
  <c r="O13" i="6"/>
  <c r="M13" i="6"/>
  <c r="N13" i="6"/>
  <c r="J14" i="6"/>
  <c r="H14" i="6"/>
  <c r="I14" i="6"/>
  <c r="U10" i="36"/>
  <c r="S10" i="36"/>
  <c r="T10" i="36"/>
  <c r="T14" i="36"/>
  <c r="U14" i="36"/>
  <c r="S14" i="36"/>
  <c r="S20" i="21"/>
  <c r="T20" i="21" s="1"/>
  <c r="U20" i="21" s="1"/>
  <c r="S15" i="21"/>
  <c r="T15" i="21" s="1"/>
  <c r="U15" i="21" s="1"/>
  <c r="D22" i="21"/>
  <c r="E22" i="21" s="1"/>
  <c r="F22" i="21" s="1"/>
  <c r="I16" i="37"/>
  <c r="J16" i="37"/>
  <c r="K16" i="37"/>
  <c r="J17" i="6"/>
  <c r="I17" i="6"/>
  <c r="H17" i="6"/>
  <c r="I16" i="4"/>
  <c r="J16" i="4" s="1"/>
  <c r="K16" i="4" s="1"/>
  <c r="D18" i="6"/>
  <c r="T11" i="36"/>
  <c r="U11" i="36"/>
  <c r="S16" i="36"/>
  <c r="U16" i="36"/>
  <c r="T16" i="36"/>
  <c r="E14" i="6"/>
  <c r="C14" i="6"/>
  <c r="D14" i="6"/>
  <c r="N14" i="36"/>
  <c r="P14" i="36"/>
  <c r="O14" i="36"/>
  <c r="T15" i="35"/>
  <c r="U15" i="35"/>
  <c r="S15" i="35"/>
  <c r="O17" i="6"/>
  <c r="M17" i="6"/>
  <c r="N17" i="6"/>
  <c r="M12" i="6"/>
  <c r="N12" i="6"/>
  <c r="O12" i="6"/>
  <c r="I19" i="6"/>
  <c r="H19" i="6"/>
  <c r="J19" i="6"/>
  <c r="U13" i="36"/>
  <c r="T13" i="36"/>
  <c r="S13" i="36"/>
  <c r="H18" i="6"/>
  <c r="I18" i="6"/>
  <c r="J18" i="6"/>
  <c r="D12" i="3"/>
  <c r="P16" i="36"/>
  <c r="N16" i="36"/>
  <c r="O16" i="36"/>
  <c r="P18" i="36"/>
  <c r="N18" i="36"/>
  <c r="O18" i="36"/>
  <c r="N14" i="21"/>
  <c r="O14" i="21" s="1"/>
  <c r="P14" i="21" s="1"/>
  <c r="M16" i="6"/>
  <c r="N16" i="6"/>
  <c r="O16" i="6"/>
  <c r="M15" i="6"/>
  <c r="N15" i="6"/>
  <c r="O15" i="6"/>
  <c r="I15" i="6"/>
  <c r="H15" i="6"/>
  <c r="J15" i="6"/>
  <c r="T18" i="36"/>
  <c r="S18" i="36"/>
  <c r="U18" i="36"/>
  <c r="I13" i="6"/>
  <c r="N18" i="3"/>
  <c r="E20" i="3"/>
  <c r="O15" i="36"/>
  <c r="P15" i="36"/>
  <c r="N15" i="36"/>
  <c r="N13" i="36"/>
  <c r="O13" i="36"/>
  <c r="P13" i="36"/>
  <c r="S11" i="5"/>
  <c r="T11" i="5" s="1"/>
  <c r="U11" i="5" s="1"/>
  <c r="D20" i="5"/>
  <c r="E20" i="5" s="1"/>
  <c r="F20" i="5" s="1"/>
  <c r="N22" i="21"/>
  <c r="O22" i="21" s="1"/>
  <c r="P22" i="21" s="1"/>
  <c r="I15" i="21"/>
  <c r="J15" i="21" s="1"/>
  <c r="K15" i="21" s="1"/>
  <c r="S20" i="35"/>
  <c r="T20" i="35"/>
  <c r="U18" i="35"/>
  <c r="T18" i="35"/>
  <c r="S18" i="35"/>
  <c r="O18" i="6"/>
  <c r="N18" i="6"/>
  <c r="M18" i="6"/>
  <c r="M11" i="6"/>
  <c r="O11" i="6"/>
  <c r="N11" i="6"/>
  <c r="N13" i="5"/>
  <c r="O13" i="5" s="1"/>
  <c r="P13" i="5" s="1"/>
  <c r="U20" i="35"/>
  <c r="T17" i="36"/>
  <c r="U17" i="36"/>
  <c r="S17" i="36"/>
  <c r="S21" i="21"/>
  <c r="T21" i="21" s="1"/>
  <c r="U21" i="21" s="1"/>
  <c r="S19" i="21"/>
  <c r="T19" i="21" s="1"/>
  <c r="U19" i="21" s="1"/>
  <c r="S13" i="21"/>
  <c r="T13" i="21" s="1"/>
  <c r="U13" i="21" s="1"/>
  <c r="S12" i="35"/>
  <c r="I18" i="37"/>
  <c r="K18" i="37"/>
  <c r="J18" i="37"/>
  <c r="K15" i="37"/>
  <c r="J15" i="37"/>
  <c r="I15" i="37"/>
  <c r="I11" i="6"/>
  <c r="H11" i="6"/>
  <c r="J11" i="6"/>
  <c r="I17" i="37"/>
  <c r="O14" i="3"/>
  <c r="M14" i="3"/>
  <c r="N14" i="3"/>
  <c r="C21" i="3"/>
  <c r="E21" i="3"/>
  <c r="D21" i="3"/>
  <c r="J13" i="3"/>
  <c r="I13" i="3"/>
  <c r="H13" i="3"/>
  <c r="I12" i="3"/>
  <c r="J12" i="3"/>
  <c r="H12" i="3"/>
  <c r="J23" i="3"/>
  <c r="I23" i="3"/>
  <c r="H23" i="3"/>
  <c r="I15" i="3"/>
  <c r="H15" i="3"/>
  <c r="J15" i="3"/>
  <c r="C12" i="3"/>
  <c r="T23" i="3"/>
  <c r="S23" i="3"/>
  <c r="R23" i="3"/>
  <c r="S18" i="3"/>
  <c r="T18" i="3"/>
  <c r="R18" i="3"/>
  <c r="S10" i="3"/>
  <c r="T10" i="3"/>
  <c r="R10" i="3"/>
  <c r="H11" i="3"/>
  <c r="J11" i="3"/>
  <c r="I11" i="3"/>
  <c r="O11" i="3"/>
  <c r="M11" i="3"/>
  <c r="N13" i="3"/>
  <c r="M13" i="3"/>
  <c r="O13" i="3"/>
  <c r="E11" i="3"/>
  <c r="D11" i="3"/>
  <c r="R12" i="3"/>
  <c r="T12" i="3"/>
  <c r="S12" i="3"/>
  <c r="N11" i="3"/>
  <c r="R11" i="3"/>
  <c r="T11" i="3"/>
  <c r="S11" i="3"/>
  <c r="M18" i="3"/>
  <c r="S16" i="3"/>
  <c r="T16" i="3"/>
  <c r="R16" i="3"/>
  <c r="T17" i="3"/>
  <c r="R17" i="3"/>
  <c r="S17" i="3"/>
  <c r="J20" i="3"/>
  <c r="I20" i="3"/>
  <c r="H20" i="3"/>
  <c r="M15" i="3"/>
  <c r="C10" i="3"/>
  <c r="D10" i="3"/>
  <c r="I17" i="3"/>
  <c r="J17" i="3"/>
  <c r="H17" i="3"/>
  <c r="T19" i="3"/>
  <c r="R19" i="3"/>
  <c r="S19" i="3"/>
  <c r="N19" i="3"/>
  <c r="O19" i="3"/>
  <c r="M19" i="3"/>
  <c r="D14" i="3"/>
  <c r="E14" i="3"/>
  <c r="C14" i="3"/>
  <c r="R15" i="3"/>
  <c r="S15" i="3"/>
  <c r="T15" i="3"/>
  <c r="R21" i="3"/>
  <c r="T21" i="3"/>
  <c r="S21" i="3"/>
  <c r="N15" i="3"/>
  <c r="J16" i="3"/>
  <c r="H16" i="3"/>
  <c r="I16" i="3"/>
  <c r="J19" i="3"/>
  <c r="I19" i="3"/>
  <c r="H19" i="3"/>
  <c r="S14" i="3"/>
  <c r="R14" i="3"/>
  <c r="T14" i="3"/>
  <c r="I18" i="3"/>
  <c r="J18" i="3"/>
  <c r="H18" i="3"/>
  <c r="E15" i="3"/>
</calcChain>
</file>

<file path=xl/sharedStrings.xml><?xml version="1.0" encoding="utf-8"?>
<sst xmlns="http://schemas.openxmlformats.org/spreadsheetml/2006/main" count="670" uniqueCount="108">
  <si>
    <t>SAILING COURSE TIMES</t>
  </si>
  <si>
    <t>Wind Range</t>
  </si>
  <si>
    <t>Upwind Speed</t>
  </si>
  <si>
    <t>Run Speed</t>
  </si>
  <si>
    <t>Reach Speed</t>
  </si>
  <si>
    <t xml:space="preserve"> </t>
  </si>
  <si>
    <t>Top leg time</t>
  </si>
  <si>
    <t>Top leg length</t>
  </si>
  <si>
    <t>Finish leg time</t>
  </si>
  <si>
    <t>49er</t>
  </si>
  <si>
    <t>49er SPEEDS</t>
  </si>
  <si>
    <t>5-8 Knots</t>
  </si>
  <si>
    <t>8-12 Knots</t>
  </si>
  <si>
    <t>12-15 Knots</t>
  </si>
  <si>
    <t>15+ Knots</t>
  </si>
  <si>
    <t>Upwind</t>
  </si>
  <si>
    <t>Downwind</t>
  </si>
  <si>
    <t>Reach</t>
  </si>
  <si>
    <t>Mins/mile</t>
  </si>
  <si>
    <t>8 - 12 Knots</t>
  </si>
  <si>
    <t>5 - 8 Knots</t>
  </si>
  <si>
    <t>12 - 15 Knots</t>
  </si>
  <si>
    <t>15+  Knots</t>
  </si>
  <si>
    <t>Leg Length
Nautical Miles</t>
  </si>
  <si>
    <t>mins/mile</t>
  </si>
  <si>
    <t>Up Time (mins)</t>
  </si>
  <si>
    <t>Down Time (mins)</t>
  </si>
  <si>
    <t>Wind range</t>
  </si>
  <si>
    <t>Windward Leg
Nautical Miles</t>
  </si>
  <si>
    <t>TRAPEZOID COURSE</t>
  </si>
  <si>
    <t>Target Time</t>
  </si>
  <si>
    <t>O2 / I2</t>
  </si>
  <si>
    <t>O3 / I3</t>
  </si>
  <si>
    <t xml:space="preserve">Target Time </t>
  </si>
  <si>
    <t>COURSE TIMINGS    Trapezoid course</t>
  </si>
  <si>
    <t>Class</t>
  </si>
  <si>
    <t>Date</t>
  </si>
  <si>
    <t>Race 1</t>
  </si>
  <si>
    <t>Race 2</t>
  </si>
  <si>
    <t>Race 3</t>
  </si>
  <si>
    <t>Mark 1</t>
  </si>
  <si>
    <t>Mark 2 / 4</t>
  </si>
  <si>
    <t>Mark 3 / 1</t>
  </si>
  <si>
    <t>Mark 2</t>
  </si>
  <si>
    <t xml:space="preserve">Mark 3 </t>
  </si>
  <si>
    <t>Finish</t>
  </si>
  <si>
    <t>Are all other distances approximately as Course diagram</t>
  </si>
  <si>
    <t>YES / NO</t>
  </si>
  <si>
    <t>COURSE TIMINGS    Windward/Leeward course</t>
  </si>
  <si>
    <t>Race 4</t>
  </si>
  <si>
    <t>CLASSES</t>
  </si>
  <si>
    <t>COURSE CONFIGURATIONS (standard Olympic courses)</t>
  </si>
  <si>
    <t>DATA COLLECTION SHEETS</t>
  </si>
  <si>
    <t>These charts will be particularly helpful to Race Officers who are unused to running races for a particular class as can happen when medal races are required. Race Officers experienced in a particular class may find the charts of less help.</t>
  </si>
  <si>
    <t>minutes</t>
  </si>
  <si>
    <t>Target Limits</t>
  </si>
  <si>
    <t>Windward / Leeward -Landscape</t>
  </si>
  <si>
    <t>Trapezoid - Landscape</t>
  </si>
  <si>
    <t>O4 / I4</t>
  </si>
  <si>
    <t>O3 / I2</t>
  </si>
  <si>
    <t>L2</t>
  </si>
  <si>
    <t>L3</t>
  </si>
  <si>
    <t>Trapezoid  (O2 is 1, 2, 3 gate, 2, 3, finish)</t>
  </si>
  <si>
    <t>L4</t>
  </si>
  <si>
    <t>Windward / Leeward with Downwind Finish (L2, L3, L4)</t>
  </si>
  <si>
    <t>49er FX Women</t>
  </si>
  <si>
    <t>NACRA SPEEDS</t>
  </si>
  <si>
    <t>49er FX WOMEN SPEEDS</t>
  </si>
  <si>
    <t xml:space="preserve">WINDWARD / LEEWARD COURSE  </t>
  </si>
  <si>
    <t xml:space="preserve">WINDWARD / LEEWARD COURSE   </t>
  </si>
  <si>
    <t xml:space="preserve">WINDWARD / LEEWARD COURSE </t>
  </si>
  <si>
    <t>49erFX Women</t>
  </si>
  <si>
    <t>Distance - Reference point to mark 1</t>
  </si>
  <si>
    <t>Wind</t>
  </si>
  <si>
    <t>Event</t>
  </si>
  <si>
    <r>
      <t xml:space="preserve">These charts have been developed to assist Race Officers in setting courses of the correct length to achieve target times as closely as possible.  However, </t>
    </r>
    <r>
      <rPr>
        <u/>
        <sz val="12"/>
        <rFont val="Arial"/>
        <family val="2"/>
      </rPr>
      <t>they are only a guide</t>
    </r>
    <r>
      <rPr>
        <sz val="12"/>
        <rFont val="Arial"/>
        <family val="2"/>
      </rPr>
      <t xml:space="preserve"> and do not take account of tide or difficult sea conditions. It is assumed that the standard Olympic courses are used and set up using the “reference point” system with the reach leg at two thirds of the windward leg length and the final reach of 0.15 nm.</t>
    </r>
  </si>
  <si>
    <t>Wind speed used to set distance</t>
  </si>
  <si>
    <t>Elapsed Times</t>
  </si>
  <si>
    <t>1 - Windward Mark</t>
  </si>
  <si>
    <t>2 - Leeward Mark</t>
  </si>
  <si>
    <t>3 - Windward Mark</t>
  </si>
  <si>
    <t>4 - Leeward Mark</t>
  </si>
  <si>
    <t>5 - Windward Mark</t>
  </si>
  <si>
    <t>6 - Leeward Mark</t>
  </si>
  <si>
    <t>7 - Windward Mark</t>
  </si>
  <si>
    <t>Other comments (Tide, Course Axis Changes, Sea State etc)</t>
  </si>
  <si>
    <t>Please contact me if you have queries, comments or any update information.</t>
  </si>
  <si>
    <t>David Campbell James</t>
  </si>
  <si>
    <t>Email    campbelljames@btinternet.com</t>
  </si>
  <si>
    <t>FOILING</t>
  </si>
  <si>
    <t>LA2</t>
  </si>
  <si>
    <t>LA3</t>
  </si>
  <si>
    <t>LA4</t>
  </si>
  <si>
    <t>Each chart has a highlighted time and distance to emphasise the target time + and - either 5% or 7.5%, depending on the speed of the boat, these will adjust automatically if the target time is changed.  Included in the pack are two data collection sheets which can be used to check or adjust speeds included in the charts. By going to the overall speeds page any amendment of speed, measured in minutes per mile, will automatically update the relevant speed chart. If you have good speed data on a particular chart please let me know so that we can update the master sheets.</t>
  </si>
  <si>
    <t>470 Mixed</t>
  </si>
  <si>
    <t>ILCA 7</t>
  </si>
  <si>
    <t>ILCA 6</t>
  </si>
  <si>
    <t>Nacra 17</t>
  </si>
  <si>
    <t>Further data from Regattas will help to refine this and feedback is always welcome.</t>
  </si>
  <si>
    <t>ILCA7 SPEEDS</t>
  </si>
  <si>
    <t>ILCA6 SPEEDS</t>
  </si>
  <si>
    <t>470 MIXED SPEEDS</t>
  </si>
  <si>
    <t>SPEED AND DISTANCE CHARTS FOR THE OLYMPIC CLASSES 2024</t>
  </si>
  <si>
    <t>15+ knots</t>
  </si>
  <si>
    <t>12 - 15 knots</t>
  </si>
  <si>
    <t>8 - 12 knots</t>
  </si>
  <si>
    <t>The difficulties of producing these charts is increased for classes such as 49ers, 49erFX and Nacra 17 where the hull moves into a planing or foiling mode between 6 and 10 knots with the corresponding increase in speed.</t>
  </si>
  <si>
    <t xml:space="preserve">version 12 SAP dated May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</si>
</sst>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sz val="12"/>
      <name val="Arial"/>
      <family val="2"/>
    </font>
    <font>
      <sz val="14"/>
      <name val="Arial"/>
      <family val="2"/>
    </font>
    <font>
      <b/>
      <sz val="10"/>
      <name val="Arial"/>
      <family val="2"/>
    </font>
    <font>
      <u/>
      <sz val="10"/>
      <color indexed="12"/>
      <name val="Arial"/>
      <family val="2"/>
    </font>
    <font>
      <sz val="12"/>
      <name val="Arial"/>
      <family val="2"/>
    </font>
    <font>
      <b/>
      <sz val="12"/>
      <name val="Arial"/>
      <family val="2"/>
    </font>
    <font>
      <b/>
      <sz val="12"/>
      <name val="Arial"/>
      <family val="2"/>
    </font>
    <font>
      <u/>
      <sz val="12"/>
      <name val="Arial"/>
      <family val="2"/>
    </font>
    <font>
      <u/>
      <sz val="12"/>
      <color indexed="12"/>
      <name val="Arial"/>
      <family val="2"/>
    </font>
    <font>
      <sz val="12"/>
      <color rgb="FFFF0000"/>
      <name val="Arial"/>
      <family val="2"/>
    </font>
    <font>
      <sz val="10"/>
      <name val="Arial"/>
    </font>
  </fonts>
  <fills count="28">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tint="-4.9989318521683403E-2"/>
        <bgColor indexed="64"/>
      </patternFill>
    </fill>
  </fills>
  <borders count="1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medium">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8"/>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8"/>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8"/>
      </left>
      <right/>
      <top style="thin">
        <color indexed="8"/>
      </top>
      <bottom style="thin">
        <color indexed="64"/>
      </bottom>
      <diagonal/>
    </border>
    <border>
      <left style="medium">
        <color indexed="8"/>
      </left>
      <right/>
      <top/>
      <bottom style="thin">
        <color indexed="8"/>
      </bottom>
      <diagonal/>
    </border>
    <border>
      <left style="medium">
        <color indexed="64"/>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8"/>
      </left>
      <right style="thin">
        <color indexed="8"/>
      </right>
      <top style="thin">
        <color indexed="64"/>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thin">
        <color indexed="8"/>
      </right>
      <top style="thin">
        <color indexed="8"/>
      </top>
      <bottom/>
      <diagonal/>
    </border>
    <border>
      <left style="medium">
        <color indexed="64"/>
      </left>
      <right style="medium">
        <color indexed="64"/>
      </right>
      <top style="medium">
        <color indexed="8"/>
      </top>
      <bottom style="thin">
        <color indexed="8"/>
      </bottom>
      <diagonal/>
    </border>
    <border>
      <left style="medium">
        <color indexed="64"/>
      </left>
      <right style="thin">
        <color indexed="8"/>
      </right>
      <top style="medium">
        <color indexed="8"/>
      </top>
      <bottom/>
      <diagonal/>
    </border>
    <border>
      <left/>
      <right/>
      <top style="medium">
        <color indexed="8"/>
      </top>
      <bottom/>
      <diagonal/>
    </border>
    <border>
      <left style="thin">
        <color indexed="8"/>
      </left>
      <right style="medium">
        <color indexed="64"/>
      </right>
      <top style="medium">
        <color indexed="8"/>
      </top>
      <bottom/>
      <diagonal/>
    </border>
    <border>
      <left style="medium">
        <color indexed="64"/>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8"/>
      </bottom>
      <diagonal/>
    </border>
    <border>
      <left style="medium">
        <color indexed="64"/>
      </left>
      <right/>
      <top style="medium">
        <color indexed="8"/>
      </top>
      <bottom/>
      <diagonal/>
    </border>
    <border>
      <left/>
      <right style="medium">
        <color indexed="8"/>
      </right>
      <top style="medium">
        <color indexed="8"/>
      </top>
      <bottom/>
      <diagonal/>
    </border>
    <border>
      <left style="thin">
        <color indexed="64"/>
      </left>
      <right/>
      <top style="medium">
        <color indexed="64"/>
      </top>
      <bottom style="thin">
        <color indexed="64"/>
      </bottom>
      <diagonal/>
    </border>
    <border>
      <left style="medium">
        <color indexed="8"/>
      </left>
      <right/>
      <top style="medium">
        <color indexed="8"/>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8"/>
      </bottom>
      <diagonal/>
    </border>
    <border>
      <left style="thin">
        <color indexed="8"/>
      </left>
      <right style="thin">
        <color indexed="8"/>
      </right>
      <top style="medium">
        <color indexed="8"/>
      </top>
      <bottom style="thin">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medium">
        <color indexed="8"/>
      </top>
      <bottom style="thin">
        <color indexed="64"/>
      </bottom>
      <diagonal/>
    </border>
    <border>
      <left/>
      <right/>
      <top style="medium">
        <color indexed="8"/>
      </top>
      <bottom style="thin">
        <color indexed="64"/>
      </bottom>
      <diagonal/>
    </border>
    <border>
      <left style="thin">
        <color indexed="8"/>
      </left>
      <right style="medium">
        <color indexed="8"/>
      </right>
      <top style="medium">
        <color indexed="8"/>
      </top>
      <bottom style="thin">
        <color indexed="64"/>
      </bottom>
      <diagonal/>
    </border>
    <border>
      <left style="thin">
        <color indexed="8"/>
      </left>
      <right style="medium">
        <color indexed="8"/>
      </right>
      <top/>
      <bottom/>
      <diagonal/>
    </border>
    <border>
      <left style="medium">
        <color indexed="8"/>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top/>
      <bottom style="medium">
        <color indexed="8"/>
      </bottom>
      <diagonal/>
    </border>
    <border>
      <left style="thin">
        <color indexed="8"/>
      </left>
      <right style="thin">
        <color indexed="8"/>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alignment vertical="top"/>
      <protection locked="0"/>
    </xf>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23" borderId="7"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31" fillId="0" borderId="0" applyFont="0" applyFill="0" applyBorder="0" applyAlignment="0" applyProtection="0"/>
  </cellStyleXfs>
  <cellXfs count="394">
    <xf numFmtId="0" fontId="0" fillId="0" borderId="0" xfId="0"/>
    <xf numFmtId="0" fontId="20" fillId="0" borderId="0" xfId="38" applyFont="1"/>
    <xf numFmtId="0" fontId="14" fillId="0" borderId="0" xfId="38"/>
    <xf numFmtId="0" fontId="21" fillId="0" borderId="0" xfId="38" applyFont="1"/>
    <xf numFmtId="0" fontId="22" fillId="0" borderId="0" xfId="38" applyFont="1"/>
    <xf numFmtId="0" fontId="14" fillId="0" borderId="0" xfId="38" applyAlignment="1">
      <alignment vertical="center"/>
    </xf>
    <xf numFmtId="0" fontId="19" fillId="0" borderId="0" xfId="38" applyFont="1"/>
    <xf numFmtId="0" fontId="23" fillId="0" borderId="12" xfId="38" applyFont="1" applyBorder="1" applyAlignment="1">
      <alignment horizontal="center" vertical="center" wrapText="1"/>
    </xf>
    <xf numFmtId="164" fontId="14" fillId="22" borderId="11" xfId="38" applyNumberFormat="1" applyFill="1" applyBorder="1" applyAlignment="1">
      <alignment horizontal="center" vertical="center"/>
    </xf>
    <xf numFmtId="164" fontId="14" fillId="22" borderId="10" xfId="38" applyNumberFormat="1" applyFill="1" applyBorder="1" applyAlignment="1">
      <alignment horizontal="center" vertical="center"/>
    </xf>
    <xf numFmtId="1" fontId="23" fillId="0" borderId="13" xfId="38" applyNumberFormat="1" applyFont="1" applyBorder="1" applyAlignment="1">
      <alignment vertical="center"/>
    </xf>
    <xf numFmtId="164" fontId="14" fillId="0" borderId="0" xfId="38" applyNumberFormat="1" applyAlignment="1">
      <alignment horizontal="right" vertical="center"/>
    </xf>
    <xf numFmtId="164" fontId="14" fillId="0" borderId="0" xfId="38" applyNumberFormat="1" applyAlignment="1">
      <alignment horizontal="center" vertical="center"/>
    </xf>
    <xf numFmtId="49" fontId="23" fillId="0" borderId="14" xfId="38" applyNumberFormat="1" applyFont="1" applyBorder="1" applyAlignment="1">
      <alignment horizontal="center" vertical="center"/>
    </xf>
    <xf numFmtId="49" fontId="23" fillId="0" borderId="15" xfId="38" applyNumberFormat="1" applyFont="1" applyBorder="1" applyAlignment="1">
      <alignment horizontal="center" vertical="center"/>
    </xf>
    <xf numFmtId="49" fontId="23" fillId="0" borderId="16" xfId="38" applyNumberFormat="1" applyFont="1" applyBorder="1" applyAlignment="1">
      <alignment horizontal="center" vertical="center"/>
    </xf>
    <xf numFmtId="164" fontId="14" fillId="0" borderId="18" xfId="38" applyNumberFormat="1" applyBorder="1" applyAlignment="1">
      <alignment horizontal="center"/>
    </xf>
    <xf numFmtId="1" fontId="23" fillId="0" borderId="19" xfId="38" applyNumberFormat="1" applyFont="1" applyBorder="1" applyAlignment="1">
      <alignment vertical="center"/>
    </xf>
    <xf numFmtId="164" fontId="14" fillId="0" borderId="20" xfId="38" applyNumberFormat="1" applyBorder="1" applyAlignment="1">
      <alignment horizontal="center"/>
    </xf>
    <xf numFmtId="164" fontId="14" fillId="0" borderId="21" xfId="38" applyNumberFormat="1" applyBorder="1" applyAlignment="1">
      <alignment horizontal="center"/>
    </xf>
    <xf numFmtId="1" fontId="23" fillId="0" borderId="22" xfId="38" applyNumberFormat="1" applyFont="1" applyBorder="1" applyAlignment="1">
      <alignment vertical="center"/>
    </xf>
    <xf numFmtId="164" fontId="14" fillId="24" borderId="23" xfId="38" applyNumberFormat="1" applyFill="1" applyBorder="1" applyAlignment="1">
      <alignment horizontal="center" wrapText="1"/>
    </xf>
    <xf numFmtId="164" fontId="14" fillId="22" borderId="23" xfId="38" applyNumberFormat="1" applyFill="1" applyBorder="1" applyAlignment="1">
      <alignment horizontal="center"/>
    </xf>
    <xf numFmtId="164" fontId="14" fillId="22" borderId="24" xfId="38" applyNumberFormat="1" applyFill="1" applyBorder="1" applyAlignment="1">
      <alignment horizontal="center"/>
    </xf>
    <xf numFmtId="164" fontId="14" fillId="24" borderId="25" xfId="38" applyNumberFormat="1" applyFill="1" applyBorder="1" applyAlignment="1">
      <alignment horizontal="center" wrapText="1"/>
    </xf>
    <xf numFmtId="164" fontId="14" fillId="0" borderId="26" xfId="38" applyNumberFormat="1" applyBorder="1" applyAlignment="1">
      <alignment horizontal="center"/>
    </xf>
    <xf numFmtId="164" fontId="14" fillId="0" borderId="27" xfId="38" applyNumberFormat="1" applyBorder="1" applyAlignment="1">
      <alignment horizontal="center"/>
    </xf>
    <xf numFmtId="0" fontId="23" fillId="0" borderId="24" xfId="38" applyFont="1" applyBorder="1" applyAlignment="1">
      <alignment horizontal="center" vertical="center" wrapText="1"/>
    </xf>
    <xf numFmtId="0" fontId="23" fillId="0" borderId="21" xfId="38" applyFont="1" applyBorder="1" applyAlignment="1">
      <alignment horizontal="center" vertical="center" wrapText="1"/>
    </xf>
    <xf numFmtId="0" fontId="14" fillId="0" borderId="21" xfId="38" applyBorder="1" applyAlignment="1">
      <alignment horizontal="center" vertical="center" wrapText="1"/>
    </xf>
    <xf numFmtId="0" fontId="14" fillId="0" borderId="18" xfId="38" applyBorder="1" applyAlignment="1">
      <alignment horizontal="center" vertical="center" wrapText="1"/>
    </xf>
    <xf numFmtId="1" fontId="23" fillId="0" borderId="28" xfId="38" applyNumberFormat="1" applyFont="1" applyBorder="1" applyAlignment="1">
      <alignment vertical="center"/>
    </xf>
    <xf numFmtId="0" fontId="0" fillId="0" borderId="0" xfId="0" applyAlignment="1">
      <alignment vertical="center"/>
    </xf>
    <xf numFmtId="164" fontId="14" fillId="0" borderId="29" xfId="38" applyNumberFormat="1" applyBorder="1" applyAlignment="1">
      <alignment horizontal="center" vertical="center"/>
    </xf>
    <xf numFmtId="164" fontId="14" fillId="0" borderId="30" xfId="38" applyNumberFormat="1" applyBorder="1" applyAlignment="1">
      <alignment horizontal="center" vertical="center"/>
    </xf>
    <xf numFmtId="164" fontId="14" fillId="0" borderId="31" xfId="38" applyNumberFormat="1" applyBorder="1" applyAlignment="1">
      <alignment horizontal="center" vertical="center"/>
    </xf>
    <xf numFmtId="164" fontId="14" fillId="0" borderId="23" xfId="38" applyNumberFormat="1" applyBorder="1" applyAlignment="1">
      <alignment horizontal="center" vertical="center"/>
    </xf>
    <xf numFmtId="164" fontId="14" fillId="0" borderId="20" xfId="38" applyNumberFormat="1" applyBorder="1" applyAlignment="1">
      <alignment horizontal="center" vertical="center"/>
    </xf>
    <xf numFmtId="164" fontId="14" fillId="0" borderId="32" xfId="38" applyNumberFormat="1" applyBorder="1" applyAlignment="1">
      <alignment horizontal="center" vertical="center"/>
    </xf>
    <xf numFmtId="164" fontId="14" fillId="0" borderId="24" xfId="38" applyNumberFormat="1" applyBorder="1" applyAlignment="1">
      <alignment horizontal="center" vertical="center"/>
    </xf>
    <xf numFmtId="164" fontId="14" fillId="0" borderId="21" xfId="38" applyNumberFormat="1" applyBorder="1" applyAlignment="1">
      <alignment horizontal="center" vertical="center"/>
    </xf>
    <xf numFmtId="164" fontId="14" fillId="0" borderId="18" xfId="38" applyNumberFormat="1" applyBorder="1" applyAlignment="1">
      <alignment horizontal="center" vertical="center"/>
    </xf>
    <xf numFmtId="164" fontId="14" fillId="24" borderId="25" xfId="38" applyNumberFormat="1" applyFill="1" applyBorder="1" applyAlignment="1">
      <alignment horizontal="center" vertical="center" wrapText="1"/>
    </xf>
    <xf numFmtId="164" fontId="14" fillId="0" borderId="26" xfId="38" applyNumberFormat="1" applyBorder="1" applyAlignment="1">
      <alignment horizontal="center" vertical="center"/>
    </xf>
    <xf numFmtId="164" fontId="14" fillId="0" borderId="27" xfId="38" applyNumberFormat="1" applyBorder="1" applyAlignment="1">
      <alignment horizontal="center" vertical="center"/>
    </xf>
    <xf numFmtId="164" fontId="14" fillId="24" borderId="23" xfId="38" applyNumberFormat="1" applyFill="1" applyBorder="1" applyAlignment="1">
      <alignment horizontal="center" vertical="center" wrapText="1"/>
    </xf>
    <xf numFmtId="164" fontId="14" fillId="22" borderId="23" xfId="38" applyNumberFormat="1" applyFill="1" applyBorder="1" applyAlignment="1">
      <alignment horizontal="center" vertical="center"/>
    </xf>
    <xf numFmtId="0" fontId="14" fillId="0" borderId="0" xfId="38" applyAlignment="1">
      <alignment horizontal="right" vertical="center"/>
    </xf>
    <xf numFmtId="164" fontId="14" fillId="22" borderId="24" xfId="38" applyNumberFormat="1" applyFill="1" applyBorder="1" applyAlignment="1">
      <alignment horizontal="center" vertical="center"/>
    </xf>
    <xf numFmtId="164" fontId="14" fillId="0" borderId="33" xfId="38" applyNumberFormat="1" applyBorder="1" applyAlignment="1">
      <alignment horizontal="center" vertical="center"/>
    </xf>
    <xf numFmtId="164" fontId="14" fillId="0" borderId="34" xfId="38" applyNumberFormat="1" applyBorder="1" applyAlignment="1">
      <alignment horizontal="center" vertical="center"/>
    </xf>
    <xf numFmtId="164" fontId="14" fillId="0" borderId="35" xfId="38" applyNumberFormat="1" applyBorder="1" applyAlignment="1">
      <alignment horizontal="center" vertical="center"/>
    </xf>
    <xf numFmtId="0" fontId="20" fillId="0" borderId="0" xfId="38" applyFont="1" applyAlignment="1">
      <alignment vertical="center"/>
    </xf>
    <xf numFmtId="0" fontId="21" fillId="0" borderId="0" xfId="38" applyFont="1" applyAlignment="1">
      <alignment vertical="center"/>
    </xf>
    <xf numFmtId="0" fontId="14" fillId="0" borderId="0" xfId="38" applyAlignment="1">
      <alignment vertical="top"/>
    </xf>
    <xf numFmtId="0" fontId="0" fillId="0" borderId="0" xfId="0" applyAlignment="1">
      <alignment vertical="top"/>
    </xf>
    <xf numFmtId="0" fontId="20" fillId="0" borderId="0" xfId="38" quotePrefix="1" applyFont="1"/>
    <xf numFmtId="0" fontId="14" fillId="0" borderId="36" xfId="0" applyFont="1" applyBorder="1"/>
    <xf numFmtId="0" fontId="14" fillId="0" borderId="36" xfId="38" applyBorder="1"/>
    <xf numFmtId="164" fontId="0" fillId="0" borderId="0" xfId="0" applyNumberFormat="1"/>
    <xf numFmtId="0" fontId="14" fillId="0" borderId="0" xfId="0" applyFont="1" applyAlignment="1">
      <alignment horizontal="center" vertical="center"/>
    </xf>
    <xf numFmtId="164" fontId="14" fillId="0" borderId="0" xfId="38" applyNumberFormat="1" applyAlignment="1">
      <alignment horizontal="center"/>
    </xf>
    <xf numFmtId="0" fontId="25" fillId="0" borderId="0" xfId="0" applyFont="1"/>
    <xf numFmtId="0" fontId="26" fillId="0" borderId="0" xfId="0" applyFont="1" applyAlignment="1">
      <alignment horizontal="center" vertical="center" textRotation="90"/>
    </xf>
    <xf numFmtId="2" fontId="14" fillId="24" borderId="26" xfId="38" applyNumberFormat="1" applyFill="1" applyBorder="1" applyAlignment="1">
      <alignment horizontal="center" vertical="center"/>
    </xf>
    <xf numFmtId="49" fontId="23" fillId="0" borderId="23" xfId="38" applyNumberFormat="1" applyFont="1" applyBorder="1" applyAlignment="1">
      <alignment horizontal="center" vertical="center"/>
    </xf>
    <xf numFmtId="49" fontId="23" fillId="0" borderId="20" xfId="38" applyNumberFormat="1" applyFont="1" applyBorder="1" applyAlignment="1">
      <alignment horizontal="center" vertical="center"/>
    </xf>
    <xf numFmtId="2" fontId="14" fillId="24" borderId="21" xfId="38" applyNumberFormat="1" applyFill="1" applyBorder="1" applyAlignment="1">
      <alignment horizontal="center" vertical="center"/>
    </xf>
    <xf numFmtId="0" fontId="0" fillId="0" borderId="0" xfId="0" applyAlignment="1">
      <alignment horizontal="center"/>
    </xf>
    <xf numFmtId="0" fontId="21" fillId="0" borderId="0" xfId="0" applyFont="1" applyAlignment="1">
      <alignment wrapText="1"/>
    </xf>
    <xf numFmtId="0" fontId="27" fillId="0" borderId="0" xfId="0" applyFont="1" applyAlignment="1">
      <alignment wrapText="1"/>
    </xf>
    <xf numFmtId="0" fontId="26" fillId="0" borderId="0" xfId="0" applyFont="1" applyAlignment="1">
      <alignment horizontal="center" vertical="center" textRotation="90" shrinkToFit="1"/>
    </xf>
    <xf numFmtId="1" fontId="14" fillId="0" borderId="0" xfId="38" applyNumberFormat="1"/>
    <xf numFmtId="0" fontId="21" fillId="0" borderId="0" xfId="0" applyFont="1"/>
    <xf numFmtId="164" fontId="14" fillId="0" borderId="25" xfId="38" applyNumberFormat="1" applyBorder="1" applyAlignment="1">
      <alignment horizontal="center" vertical="center"/>
    </xf>
    <xf numFmtId="164" fontId="14" fillId="0" borderId="57" xfId="38" applyNumberFormat="1" applyBorder="1" applyAlignment="1">
      <alignment horizontal="center" vertical="center"/>
    </xf>
    <xf numFmtId="164" fontId="14" fillId="0" borderId="58" xfId="38" applyNumberFormat="1" applyBorder="1" applyAlignment="1">
      <alignment horizontal="center" vertical="center"/>
    </xf>
    <xf numFmtId="164" fontId="14" fillId="0" borderId="59" xfId="38" applyNumberFormat="1" applyBorder="1" applyAlignment="1">
      <alignment horizontal="center" vertical="center"/>
    </xf>
    <xf numFmtId="164" fontId="14" fillId="22" borderId="25" xfId="38" applyNumberFormat="1" applyFill="1" applyBorder="1" applyAlignment="1">
      <alignment horizontal="center"/>
    </xf>
    <xf numFmtId="164" fontId="14" fillId="0" borderId="32" xfId="38" applyNumberFormat="1" applyBorder="1" applyAlignment="1">
      <alignment horizontal="center"/>
    </xf>
    <xf numFmtId="0" fontId="23" fillId="0" borderId="60" xfId="38" applyFont="1" applyBorder="1" applyAlignment="1">
      <alignment horizontal="center" vertical="center" wrapText="1"/>
    </xf>
    <xf numFmtId="2" fontId="14" fillId="24" borderId="38" xfId="38" applyNumberFormat="1" applyFill="1" applyBorder="1" applyAlignment="1">
      <alignment horizontal="center"/>
    </xf>
    <xf numFmtId="2" fontId="14" fillId="24" borderId="40" xfId="38" applyNumberFormat="1" applyFill="1" applyBorder="1" applyAlignment="1">
      <alignment horizontal="center"/>
    </xf>
    <xf numFmtId="2" fontId="14" fillId="24" borderId="60" xfId="38" applyNumberFormat="1" applyFill="1" applyBorder="1" applyAlignment="1">
      <alignment horizontal="center"/>
    </xf>
    <xf numFmtId="0" fontId="14" fillId="0" borderId="24" xfId="38" applyBorder="1" applyAlignment="1">
      <alignment horizontal="center" vertical="center" wrapText="1"/>
    </xf>
    <xf numFmtId="164" fontId="14" fillId="0" borderId="25" xfId="38" applyNumberFormat="1" applyBorder="1" applyAlignment="1">
      <alignment horizontal="center"/>
    </xf>
    <xf numFmtId="164" fontId="14" fillId="0" borderId="23" xfId="38" applyNumberFormat="1" applyBorder="1" applyAlignment="1">
      <alignment horizontal="center"/>
    </xf>
    <xf numFmtId="164" fontId="14" fillId="0" borderId="24" xfId="38" applyNumberFormat="1" applyBorder="1" applyAlignment="1">
      <alignment horizontal="center"/>
    </xf>
    <xf numFmtId="0" fontId="23" fillId="0" borderId="40" xfId="0" applyFont="1" applyBorder="1" applyAlignment="1">
      <alignment vertical="center"/>
    </xf>
    <xf numFmtId="0" fontId="23" fillId="0" borderId="34" xfId="38" applyFont="1" applyBorder="1" applyAlignment="1">
      <alignment vertical="center"/>
    </xf>
    <xf numFmtId="0" fontId="23" fillId="0" borderId="61" xfId="38" applyFont="1" applyBorder="1" applyAlignment="1">
      <alignment vertical="center"/>
    </xf>
    <xf numFmtId="0" fontId="23" fillId="0" borderId="62" xfId="0" applyFont="1" applyBorder="1" applyAlignment="1">
      <alignment vertical="center"/>
    </xf>
    <xf numFmtId="0" fontId="23" fillId="0" borderId="63" xfId="38" applyFont="1" applyBorder="1" applyAlignment="1">
      <alignment vertical="center"/>
    </xf>
    <xf numFmtId="0" fontId="23" fillId="0" borderId="64" xfId="0" applyFont="1" applyBorder="1" applyAlignment="1">
      <alignment vertical="center"/>
    </xf>
    <xf numFmtId="0" fontId="23" fillId="0" borderId="41" xfId="38" applyFont="1" applyBorder="1" applyAlignment="1">
      <alignment vertical="center"/>
    </xf>
    <xf numFmtId="0" fontId="23" fillId="0" borderId="34" xfId="0" applyFont="1" applyBorder="1" applyAlignment="1">
      <alignment vertical="center"/>
    </xf>
    <xf numFmtId="164" fontId="14" fillId="0" borderId="54" xfId="38" applyNumberFormat="1" applyBorder="1" applyAlignment="1">
      <alignment horizontal="center" vertical="center"/>
    </xf>
    <xf numFmtId="164" fontId="14" fillId="0" borderId="66" xfId="38" applyNumberFormat="1" applyBorder="1" applyAlignment="1">
      <alignment horizontal="center" vertical="center"/>
    </xf>
    <xf numFmtId="164" fontId="14" fillId="0" borderId="68" xfId="38" applyNumberFormat="1" applyBorder="1" applyAlignment="1">
      <alignment horizontal="center" vertical="center"/>
    </xf>
    <xf numFmtId="164" fontId="14" fillId="0" borderId="71" xfId="38" applyNumberFormat="1" applyBorder="1" applyAlignment="1">
      <alignment horizontal="center" vertical="center"/>
    </xf>
    <xf numFmtId="164" fontId="14" fillId="0" borderId="72" xfId="38" applyNumberFormat="1" applyBorder="1" applyAlignment="1">
      <alignment horizontal="center" vertical="center"/>
    </xf>
    <xf numFmtId="164" fontId="14" fillId="0" borderId="73" xfId="38" applyNumberFormat="1" applyBorder="1" applyAlignment="1">
      <alignment horizontal="center" vertical="center"/>
    </xf>
    <xf numFmtId="164" fontId="14" fillId="0" borderId="74" xfId="38" applyNumberFormat="1" applyBorder="1" applyAlignment="1">
      <alignment horizontal="center" vertical="center"/>
    </xf>
    <xf numFmtId="164" fontId="14" fillId="0" borderId="75" xfId="38" applyNumberFormat="1" applyBorder="1" applyAlignment="1">
      <alignment horizontal="center" vertical="center"/>
    </xf>
    <xf numFmtId="164" fontId="14" fillId="0" borderId="76" xfId="38" applyNumberFormat="1" applyBorder="1" applyAlignment="1">
      <alignment horizontal="center" vertical="center"/>
    </xf>
    <xf numFmtId="164" fontId="14" fillId="0" borderId="77" xfId="38" applyNumberFormat="1" applyBorder="1" applyAlignment="1">
      <alignment horizontal="center" vertical="center"/>
    </xf>
    <xf numFmtId="164" fontId="14" fillId="0" borderId="78" xfId="38" applyNumberFormat="1" applyBorder="1" applyAlignment="1">
      <alignment horizontal="center" vertical="center"/>
    </xf>
    <xf numFmtId="164" fontId="14" fillId="0" borderId="79" xfId="38" applyNumberFormat="1" applyBorder="1" applyAlignment="1">
      <alignment horizontal="center" vertical="center"/>
    </xf>
    <xf numFmtId="164" fontId="14" fillId="0" borderId="80" xfId="38" applyNumberFormat="1" applyBorder="1" applyAlignment="1">
      <alignment horizontal="center" vertical="center"/>
    </xf>
    <xf numFmtId="164" fontId="14" fillId="0" borderId="44" xfId="38" applyNumberFormat="1" applyBorder="1" applyAlignment="1">
      <alignment horizontal="center" vertical="center"/>
    </xf>
    <xf numFmtId="164" fontId="14" fillId="0" borderId="81" xfId="38" applyNumberFormat="1" applyBorder="1" applyAlignment="1">
      <alignment horizontal="center" vertical="center"/>
    </xf>
    <xf numFmtId="164" fontId="14" fillId="0" borderId="22" xfId="38" applyNumberFormat="1" applyBorder="1" applyAlignment="1">
      <alignment horizontal="center" vertical="center"/>
    </xf>
    <xf numFmtId="164" fontId="14" fillId="0" borderId="82" xfId="38" applyNumberFormat="1" applyBorder="1" applyAlignment="1">
      <alignment horizontal="center" vertical="center"/>
    </xf>
    <xf numFmtId="164" fontId="14" fillId="0" borderId="83" xfId="38" applyNumberFormat="1" applyBorder="1" applyAlignment="1">
      <alignment horizontal="center" vertical="center"/>
    </xf>
    <xf numFmtId="49" fontId="23" fillId="0" borderId="52" xfId="38" applyNumberFormat="1" applyFont="1" applyBorder="1" applyAlignment="1">
      <alignment horizontal="center" vertical="center"/>
    </xf>
    <xf numFmtId="49" fontId="23" fillId="0" borderId="84" xfId="38" applyNumberFormat="1" applyFont="1" applyBorder="1" applyAlignment="1">
      <alignment horizontal="center" vertical="center"/>
    </xf>
    <xf numFmtId="164" fontId="14" fillId="22" borderId="70" xfId="38" applyNumberFormat="1" applyFill="1" applyBorder="1" applyAlignment="1">
      <alignment horizontal="center" vertical="center"/>
    </xf>
    <xf numFmtId="164" fontId="14" fillId="22" borderId="85" xfId="38" applyNumberFormat="1" applyFill="1" applyBorder="1" applyAlignment="1">
      <alignment horizontal="center" vertical="center"/>
    </xf>
    <xf numFmtId="164" fontId="14" fillId="22" borderId="69" xfId="38" applyNumberFormat="1" applyFill="1" applyBorder="1" applyAlignment="1">
      <alignment horizontal="center" vertical="center"/>
    </xf>
    <xf numFmtId="164" fontId="14" fillId="22" borderId="86" xfId="38" applyNumberFormat="1" applyFill="1" applyBorder="1" applyAlignment="1">
      <alignment horizontal="center" vertical="center"/>
    </xf>
    <xf numFmtId="164" fontId="14" fillId="0" borderId="87" xfId="38" applyNumberFormat="1" applyBorder="1" applyAlignment="1">
      <alignment horizontal="center" vertical="center"/>
    </xf>
    <xf numFmtId="0" fontId="14" fillId="0" borderId="55" xfId="38" applyBorder="1" applyAlignment="1">
      <alignment horizontal="center" vertical="center"/>
    </xf>
    <xf numFmtId="164" fontId="14" fillId="0" borderId="88" xfId="38" applyNumberFormat="1" applyBorder="1" applyAlignment="1">
      <alignment horizontal="center" vertical="center"/>
    </xf>
    <xf numFmtId="164" fontId="14" fillId="0" borderId="89" xfId="38" applyNumberFormat="1" applyBorder="1" applyAlignment="1">
      <alignment horizontal="center" vertical="center"/>
    </xf>
    <xf numFmtId="0" fontId="23" fillId="0" borderId="0" xfId="38" applyFont="1" applyAlignment="1">
      <alignment horizontal="center" vertical="center" wrapText="1"/>
    </xf>
    <xf numFmtId="0" fontId="14" fillId="0" borderId="0" xfId="38" applyAlignment="1">
      <alignment horizontal="center" vertical="center" wrapText="1"/>
    </xf>
    <xf numFmtId="164" fontId="14" fillId="0" borderId="0" xfId="38" applyNumberFormat="1" applyAlignment="1">
      <alignment horizontal="center" vertical="center" wrapText="1"/>
    </xf>
    <xf numFmtId="2" fontId="14" fillId="0" borderId="0" xfId="38" applyNumberFormat="1" applyAlignment="1">
      <alignment horizontal="center" vertical="center"/>
    </xf>
    <xf numFmtId="164" fontId="14" fillId="0" borderId="90" xfId="38" applyNumberFormat="1" applyBorder="1" applyAlignment="1">
      <alignment horizontal="center" vertical="center"/>
    </xf>
    <xf numFmtId="164" fontId="14" fillId="0" borderId="91" xfId="38" applyNumberFormat="1" applyBorder="1" applyAlignment="1">
      <alignment horizontal="center" vertical="center"/>
    </xf>
    <xf numFmtId="0" fontId="14" fillId="0" borderId="20" xfId="38" applyBorder="1" applyAlignment="1">
      <alignment horizontal="center" vertical="center"/>
    </xf>
    <xf numFmtId="0" fontId="14" fillId="0" borderId="0" xfId="38" applyAlignment="1">
      <alignment horizontal="center" vertical="center"/>
    </xf>
    <xf numFmtId="164" fontId="14" fillId="0" borderId="92" xfId="38" applyNumberFormat="1" applyBorder="1" applyAlignment="1">
      <alignment horizontal="center" vertical="center"/>
    </xf>
    <xf numFmtId="0" fontId="23" fillId="0" borderId="61" xfId="0" applyFont="1" applyBorder="1" applyAlignment="1">
      <alignment vertical="center"/>
    </xf>
    <xf numFmtId="0" fontId="23" fillId="0" borderId="95" xfId="38" applyFont="1" applyBorder="1" applyAlignment="1">
      <alignment horizontal="center" vertical="center" wrapText="1"/>
    </xf>
    <xf numFmtId="49" fontId="23" fillId="0" borderId="96" xfId="38" applyNumberFormat="1" applyFont="1" applyBorder="1" applyAlignment="1">
      <alignment horizontal="center" vertical="center"/>
    </xf>
    <xf numFmtId="164" fontId="14" fillId="22" borderId="97" xfId="38" applyNumberFormat="1" applyFill="1" applyBorder="1" applyAlignment="1">
      <alignment horizontal="center" vertical="center"/>
    </xf>
    <xf numFmtId="164" fontId="14" fillId="0" borderId="98" xfId="38" applyNumberFormat="1" applyBorder="1" applyAlignment="1">
      <alignment horizontal="center" vertical="center"/>
    </xf>
    <xf numFmtId="164" fontId="14" fillId="0" borderId="99" xfId="38" applyNumberFormat="1" applyBorder="1" applyAlignment="1">
      <alignment horizontal="center" vertical="center"/>
    </xf>
    <xf numFmtId="164" fontId="14" fillId="0" borderId="100" xfId="38" applyNumberFormat="1" applyBorder="1" applyAlignment="1">
      <alignment horizontal="center" vertical="center"/>
    </xf>
    <xf numFmtId="164" fontId="14" fillId="22" borderId="94" xfId="38" applyNumberFormat="1" applyFill="1" applyBorder="1" applyAlignment="1">
      <alignment horizontal="center" vertical="center"/>
    </xf>
    <xf numFmtId="164" fontId="14" fillId="22" borderId="101" xfId="38" applyNumberFormat="1" applyFill="1" applyBorder="1" applyAlignment="1">
      <alignment horizontal="center" vertical="center"/>
    </xf>
    <xf numFmtId="0" fontId="14" fillId="0" borderId="40" xfId="38" applyBorder="1"/>
    <xf numFmtId="0" fontId="14" fillId="0" borderId="34" xfId="38" applyBorder="1"/>
    <xf numFmtId="0" fontId="23" fillId="0" borderId="93" xfId="38" applyFont="1" applyBorder="1" applyAlignment="1">
      <alignment horizontal="center" vertical="center"/>
    </xf>
    <xf numFmtId="0" fontId="23" fillId="0" borderId="94" xfId="38" applyFont="1" applyBorder="1" applyAlignment="1">
      <alignment horizontal="center" vertical="center"/>
    </xf>
    <xf numFmtId="0" fontId="23" fillId="0" borderId="10" xfId="38" applyFont="1" applyBorder="1" applyAlignment="1">
      <alignment horizontal="center" vertical="center"/>
    </xf>
    <xf numFmtId="0" fontId="23" fillId="0" borderId="11" xfId="38" applyFont="1" applyBorder="1" applyAlignment="1">
      <alignment horizontal="center" vertical="center"/>
    </xf>
    <xf numFmtId="164" fontId="14" fillId="0" borderId="34" xfId="38" applyNumberFormat="1" applyBorder="1" applyAlignment="1">
      <alignment horizontal="center"/>
    </xf>
    <xf numFmtId="164" fontId="14" fillId="0" borderId="52" xfId="38" applyNumberFormat="1" applyBorder="1" applyAlignment="1">
      <alignment horizontal="center"/>
    </xf>
    <xf numFmtId="0" fontId="14" fillId="0" borderId="20" xfId="38" applyBorder="1" applyAlignment="1">
      <alignment horizontal="center"/>
    </xf>
    <xf numFmtId="0" fontId="14" fillId="0" borderId="52" xfId="38" applyBorder="1" applyAlignment="1">
      <alignment horizontal="center"/>
    </xf>
    <xf numFmtId="164" fontId="14" fillId="0" borderId="116" xfId="38" applyNumberFormat="1" applyBorder="1" applyAlignment="1">
      <alignment horizontal="center" vertical="center"/>
    </xf>
    <xf numFmtId="164" fontId="14" fillId="22" borderId="117" xfId="38" applyNumberFormat="1" applyFill="1" applyBorder="1" applyAlignment="1">
      <alignment horizontal="center" vertical="center"/>
    </xf>
    <xf numFmtId="164" fontId="14" fillId="0" borderId="118" xfId="38" applyNumberFormat="1" applyBorder="1" applyAlignment="1">
      <alignment horizontal="center" vertical="center"/>
    </xf>
    <xf numFmtId="0" fontId="14" fillId="0" borderId="119" xfId="38" applyBorder="1" applyAlignment="1">
      <alignment horizontal="center" vertical="center"/>
    </xf>
    <xf numFmtId="164" fontId="14" fillId="0" borderId="120" xfId="38" applyNumberFormat="1" applyBorder="1" applyAlignment="1">
      <alignment horizontal="center" vertical="center"/>
    </xf>
    <xf numFmtId="164" fontId="14" fillId="0" borderId="65" xfId="38" applyNumberFormat="1" applyBorder="1" applyAlignment="1">
      <alignment horizontal="center" vertical="center"/>
    </xf>
    <xf numFmtId="164" fontId="14" fillId="0" borderId="121" xfId="38" applyNumberFormat="1" applyBorder="1" applyAlignment="1">
      <alignment horizontal="center" vertical="center"/>
    </xf>
    <xf numFmtId="164" fontId="14" fillId="0" borderId="122" xfId="38" applyNumberFormat="1" applyBorder="1" applyAlignment="1">
      <alignment horizontal="center" vertical="center"/>
    </xf>
    <xf numFmtId="164" fontId="14" fillId="0" borderId="123" xfId="38" applyNumberFormat="1" applyBorder="1" applyAlignment="1">
      <alignment horizontal="center" vertical="center"/>
    </xf>
    <xf numFmtId="164" fontId="14" fillId="0" borderId="67" xfId="38" applyNumberFormat="1" applyBorder="1" applyAlignment="1">
      <alignment horizontal="center" vertical="center"/>
    </xf>
    <xf numFmtId="164" fontId="14" fillId="0" borderId="124" xfId="38" applyNumberFormat="1" applyBorder="1" applyAlignment="1">
      <alignment horizontal="center" vertical="center"/>
    </xf>
    <xf numFmtId="0" fontId="14" fillId="0" borderId="26" xfId="0" applyFont="1" applyBorder="1" applyAlignment="1">
      <alignment horizontal="center" vertical="center"/>
    </xf>
    <xf numFmtId="0" fontId="0" fillId="0" borderId="0" xfId="0"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5" fillId="0" borderId="36" xfId="0" applyFont="1" applyBorder="1" applyAlignment="1">
      <alignment horizontal="center" vertical="center"/>
    </xf>
    <xf numFmtId="0" fontId="25" fillId="0" borderId="41" xfId="0" applyFont="1" applyBorder="1" applyAlignment="1">
      <alignment horizontal="center" vertical="center"/>
    </xf>
    <xf numFmtId="0" fontId="25" fillId="0" borderId="20" xfId="0" applyFont="1" applyBorder="1" applyAlignment="1">
      <alignment horizontal="center" vertical="center"/>
    </xf>
    <xf numFmtId="0" fontId="25" fillId="0" borderId="26" xfId="0" applyFont="1" applyBorder="1" applyAlignment="1">
      <alignment horizontal="center" vertical="center"/>
    </xf>
    <xf numFmtId="0" fontId="25" fillId="0" borderId="41" xfId="0" applyFont="1" applyBorder="1" applyAlignment="1">
      <alignment vertical="center"/>
    </xf>
    <xf numFmtId="0" fontId="21" fillId="0" borderId="20" xfId="0" applyFont="1" applyBorder="1" applyAlignment="1">
      <alignment horizontal="center" vertical="center"/>
    </xf>
    <xf numFmtId="0" fontId="21" fillId="0" borderId="26" xfId="0" applyFont="1" applyBorder="1" applyAlignment="1">
      <alignment horizontal="center" vertical="center"/>
    </xf>
    <xf numFmtId="0" fontId="20" fillId="0" borderId="125" xfId="0" applyFont="1" applyBorder="1" applyAlignment="1">
      <alignment vertical="center"/>
    </xf>
    <xf numFmtId="0" fontId="0" fillId="0" borderId="126" xfId="0" applyBorder="1" applyAlignment="1">
      <alignment vertical="center"/>
    </xf>
    <xf numFmtId="0" fontId="0" fillId="0" borderId="126" xfId="0" applyBorder="1" applyAlignment="1">
      <alignment horizontal="center" vertical="center"/>
    </xf>
    <xf numFmtId="0" fontId="0" fillId="0" borderId="127" xfId="0" applyBorder="1" applyAlignment="1">
      <alignment vertical="center"/>
    </xf>
    <xf numFmtId="0" fontId="25" fillId="0" borderId="82" xfId="0" applyFont="1" applyBorder="1" applyAlignment="1">
      <alignment vertical="center"/>
    </xf>
    <xf numFmtId="0" fontId="25" fillId="0" borderId="128" xfId="0" applyFont="1" applyBorder="1" applyAlignment="1">
      <alignment vertical="center"/>
    </xf>
    <xf numFmtId="0" fontId="25" fillId="0" borderId="129" xfId="0" applyFont="1" applyBorder="1" applyAlignment="1">
      <alignment vertical="center"/>
    </xf>
    <xf numFmtId="0" fontId="25" fillId="0" borderId="128" xfId="0" applyFont="1" applyBorder="1" applyAlignment="1">
      <alignment horizontal="center" vertical="center"/>
    </xf>
    <xf numFmtId="0" fontId="21" fillId="0" borderId="111" xfId="0" applyFont="1" applyBorder="1" applyAlignment="1">
      <alignment horizontal="center" vertical="center"/>
    </xf>
    <xf numFmtId="0" fontId="25" fillId="0" borderId="49" xfId="0" applyFont="1" applyBorder="1" applyAlignment="1">
      <alignment horizontal="center" vertical="center"/>
    </xf>
    <xf numFmtId="0" fontId="25" fillId="0" borderId="113" xfId="0" applyFont="1" applyBorder="1" applyAlignment="1">
      <alignment horizontal="center" vertical="center"/>
    </xf>
    <xf numFmtId="0" fontId="25" fillId="0" borderId="37" xfId="0" applyFont="1" applyBorder="1" applyAlignment="1">
      <alignment horizontal="center" vertical="center"/>
    </xf>
    <xf numFmtId="0" fontId="25" fillId="0" borderId="40" xfId="0" applyFont="1" applyBorder="1" applyAlignment="1">
      <alignment horizontal="center" vertical="center"/>
    </xf>
    <xf numFmtId="0" fontId="25" fillId="27" borderId="20" xfId="0" applyFont="1" applyFill="1" applyBorder="1" applyAlignment="1">
      <alignment horizontal="center" vertical="center"/>
    </xf>
    <xf numFmtId="0" fontId="25" fillId="27" borderId="32" xfId="0" applyFont="1" applyFill="1" applyBorder="1" applyAlignment="1">
      <alignment horizontal="center" vertical="center"/>
    </xf>
    <xf numFmtId="0" fontId="21" fillId="0" borderId="0" xfId="0" applyFont="1" applyAlignment="1">
      <alignment vertical="center" wrapText="1"/>
    </xf>
    <xf numFmtId="0" fontId="22" fillId="0" borderId="0" xfId="0" applyFont="1" applyAlignment="1">
      <alignment vertical="center" wrapText="1"/>
    </xf>
    <xf numFmtId="0" fontId="27" fillId="0" borderId="0" xfId="0" applyFont="1" applyAlignment="1">
      <alignment horizontal="justify" vertical="center" wrapText="1"/>
    </xf>
    <xf numFmtId="0" fontId="29" fillId="0" borderId="0" xfId="34" applyFont="1" applyAlignment="1" applyProtection="1">
      <alignment vertical="center" wrapText="1"/>
    </xf>
    <xf numFmtId="0" fontId="21" fillId="0" borderId="0" xfId="0" applyFont="1" applyAlignment="1">
      <alignment horizontal="right" vertical="center" wrapText="1"/>
    </xf>
    <xf numFmtId="0" fontId="29" fillId="0" borderId="0" xfId="34" applyFont="1" applyAlignment="1" applyProtection="1">
      <alignment wrapText="1"/>
    </xf>
    <xf numFmtId="0" fontId="30" fillId="0" borderId="0" xfId="38" applyFont="1" applyAlignment="1">
      <alignment horizontal="right"/>
    </xf>
    <xf numFmtId="164" fontId="14" fillId="22" borderId="133" xfId="38" applyNumberFormat="1" applyFill="1" applyBorder="1" applyAlignment="1">
      <alignment horizontal="center" vertical="center"/>
    </xf>
    <xf numFmtId="164" fontId="14" fillId="0" borderId="134" xfId="38" applyNumberFormat="1" applyBorder="1" applyAlignment="1">
      <alignment horizontal="center" vertical="center"/>
    </xf>
    <xf numFmtId="0" fontId="14" fillId="0" borderId="135" xfId="38" applyBorder="1" applyAlignment="1">
      <alignment horizontal="center" vertical="center"/>
    </xf>
    <xf numFmtId="164" fontId="14" fillId="0" borderId="136" xfId="38" applyNumberFormat="1" applyBorder="1" applyAlignment="1">
      <alignment horizontal="center" vertical="center"/>
    </xf>
    <xf numFmtId="164" fontId="14" fillId="0" borderId="137" xfId="38" applyNumberFormat="1" applyBorder="1" applyAlignment="1">
      <alignment horizontal="center" vertical="center"/>
    </xf>
    <xf numFmtId="164" fontId="14" fillId="0" borderId="138" xfId="38" applyNumberFormat="1" applyBorder="1" applyAlignment="1">
      <alignment horizontal="center" vertical="center"/>
    </xf>
    <xf numFmtId="0" fontId="14" fillId="0" borderId="36" xfId="38" applyBorder="1" applyAlignment="1">
      <alignment horizontal="center" vertical="center"/>
    </xf>
    <xf numFmtId="164" fontId="14" fillId="0" borderId="139" xfId="38" applyNumberFormat="1" applyBorder="1" applyAlignment="1">
      <alignment horizontal="center" vertical="center"/>
    </xf>
    <xf numFmtId="0" fontId="27" fillId="26" borderId="0" xfId="0" applyFont="1" applyFill="1" applyAlignment="1">
      <alignment vertical="center" wrapText="1"/>
    </xf>
    <xf numFmtId="0" fontId="0" fillId="0" borderId="0" xfId="0" applyAlignment="1">
      <alignment vertical="center" wrapText="1"/>
    </xf>
    <xf numFmtId="0" fontId="21" fillId="0" borderId="0" xfId="0" applyFont="1" applyAlignment="1">
      <alignment horizontal="left" vertical="center" wrapText="1"/>
    </xf>
    <xf numFmtId="0" fontId="20" fillId="0" borderId="0" xfId="38" applyFont="1" applyAlignment="1">
      <alignment horizontal="center"/>
    </xf>
    <xf numFmtId="49" fontId="23" fillId="0" borderId="53" xfId="38" applyNumberFormat="1" applyFont="1" applyBorder="1" applyAlignment="1">
      <alignment vertical="center"/>
    </xf>
    <xf numFmtId="0" fontId="14" fillId="0" borderId="60" xfId="38" applyBorder="1" applyAlignment="1">
      <alignment horizontal="center" vertical="center" wrapText="1"/>
    </xf>
    <xf numFmtId="164" fontId="14" fillId="0" borderId="40" xfId="38" applyNumberFormat="1" applyBorder="1" applyAlignment="1">
      <alignment horizontal="center" vertical="center"/>
    </xf>
    <xf numFmtId="164" fontId="14" fillId="0" borderId="60" xfId="38" applyNumberFormat="1" applyBorder="1" applyAlignment="1">
      <alignment horizontal="center" vertical="center"/>
    </xf>
    <xf numFmtId="0" fontId="14" fillId="0" borderId="35" xfId="38" applyBorder="1" applyAlignment="1">
      <alignment horizontal="center" vertical="center" wrapText="1"/>
    </xf>
    <xf numFmtId="164" fontId="14" fillId="0" borderId="45" xfId="38" applyNumberFormat="1" applyBorder="1" applyAlignment="1">
      <alignment horizontal="center" vertical="center"/>
    </xf>
    <xf numFmtId="0" fontId="14" fillId="0" borderId="46" xfId="38" applyBorder="1" applyAlignment="1">
      <alignment horizontal="center" vertical="center" wrapText="1"/>
    </xf>
    <xf numFmtId="164" fontId="14" fillId="0" borderId="36" xfId="38" applyNumberFormat="1" applyBorder="1" applyAlignment="1">
      <alignment horizontal="center" vertical="center"/>
    </xf>
    <xf numFmtId="164" fontId="14" fillId="0" borderId="46" xfId="38" applyNumberFormat="1" applyBorder="1" applyAlignment="1">
      <alignment horizontal="center" vertical="center"/>
    </xf>
    <xf numFmtId="164" fontId="14" fillId="0" borderId="38" xfId="38" applyNumberFormat="1" applyBorder="1" applyAlignment="1">
      <alignment horizontal="center" vertical="center"/>
    </xf>
    <xf numFmtId="2" fontId="14" fillId="24" borderId="38" xfId="38" applyNumberFormat="1" applyFill="1" applyBorder="1" applyAlignment="1">
      <alignment horizontal="center" vertical="center"/>
    </xf>
    <xf numFmtId="2" fontId="14" fillId="24" borderId="40" xfId="38" applyNumberFormat="1" applyFill="1" applyBorder="1" applyAlignment="1">
      <alignment horizontal="center" vertical="center"/>
    </xf>
    <xf numFmtId="2" fontId="14" fillId="24" borderId="60" xfId="38" applyNumberFormat="1" applyFill="1" applyBorder="1" applyAlignment="1">
      <alignment horizontal="center" vertical="center"/>
    </xf>
    <xf numFmtId="164" fontId="14" fillId="0" borderId="38" xfId="38" applyNumberFormat="1" applyBorder="1" applyAlignment="1">
      <alignment horizontal="center"/>
    </xf>
    <xf numFmtId="164" fontId="14" fillId="0" borderId="40" xfId="38" applyNumberFormat="1" applyBorder="1" applyAlignment="1">
      <alignment horizontal="center"/>
    </xf>
    <xf numFmtId="164" fontId="14" fillId="0" borderId="60" xfId="38" applyNumberFormat="1" applyBorder="1" applyAlignment="1">
      <alignment horizontal="center"/>
    </xf>
    <xf numFmtId="164" fontId="14" fillId="0" borderId="36" xfId="38" applyNumberFormat="1" applyBorder="1" applyAlignment="1">
      <alignment horizontal="center"/>
    </xf>
    <xf numFmtId="164" fontId="14" fillId="0" borderId="41" xfId="38" applyNumberFormat="1" applyBorder="1" applyAlignment="1">
      <alignment horizontal="center"/>
    </xf>
    <xf numFmtId="164" fontId="14" fillId="0" borderId="46" xfId="38" applyNumberFormat="1" applyBorder="1" applyAlignment="1">
      <alignment horizontal="center"/>
    </xf>
    <xf numFmtId="164" fontId="14" fillId="0" borderId="45" xfId="38" applyNumberFormat="1" applyBorder="1" applyAlignment="1">
      <alignment horizontal="center"/>
    </xf>
    <xf numFmtId="164" fontId="14" fillId="0" borderId="35" xfId="38" applyNumberFormat="1" applyBorder="1" applyAlignment="1">
      <alignment horizontal="center"/>
    </xf>
    <xf numFmtId="49" fontId="23" fillId="0" borderId="53" xfId="38" applyNumberFormat="1" applyFont="1" applyBorder="1"/>
    <xf numFmtId="9" fontId="21" fillId="0" borderId="0" xfId="44" applyFont="1" applyAlignment="1">
      <alignment vertical="center" wrapText="1"/>
    </xf>
    <xf numFmtId="0" fontId="21" fillId="27" borderId="0" xfId="0" applyFont="1" applyFill="1" applyAlignment="1">
      <alignment vertical="center" wrapText="1"/>
    </xf>
    <xf numFmtId="0" fontId="21" fillId="0" borderId="0" xfId="0" applyFont="1" applyAlignment="1">
      <alignment horizontal="left" vertical="center" wrapText="1"/>
    </xf>
    <xf numFmtId="0" fontId="20" fillId="26" borderId="0" xfId="0" applyFont="1" applyFill="1" applyAlignment="1">
      <alignment horizontal="center" vertical="center" wrapText="1"/>
    </xf>
    <xf numFmtId="0" fontId="22" fillId="0" borderId="0" xfId="0" applyFont="1" applyAlignment="1">
      <alignment vertical="center" wrapText="1"/>
    </xf>
    <xf numFmtId="0" fontId="27" fillId="26" borderId="0" xfId="0" applyFont="1" applyFill="1" applyAlignment="1">
      <alignment vertical="center" wrapText="1"/>
    </xf>
    <xf numFmtId="0" fontId="0" fillId="0" borderId="0" xfId="0" applyAlignment="1">
      <alignment vertical="center" wrapText="1"/>
    </xf>
    <xf numFmtId="9" fontId="21" fillId="0" borderId="0" xfId="44" applyFont="1" applyAlignment="1">
      <alignment vertical="center" wrapText="1"/>
    </xf>
    <xf numFmtId="0" fontId="21" fillId="27" borderId="0" xfId="0" applyFont="1" applyFill="1" applyAlignment="1">
      <alignment horizontal="left" vertical="center" wrapText="1"/>
    </xf>
    <xf numFmtId="0" fontId="23" fillId="25" borderId="107" xfId="38" applyFont="1" applyFill="1" applyBorder="1" applyAlignment="1">
      <alignment horizontal="center" vertical="center"/>
    </xf>
    <xf numFmtId="0" fontId="23" fillId="25" borderId="99" xfId="38" applyFont="1" applyFill="1" applyBorder="1" applyAlignment="1">
      <alignment horizontal="center" vertical="center"/>
    </xf>
    <xf numFmtId="0" fontId="23" fillId="25" borderId="105" xfId="38" applyFont="1" applyFill="1" applyBorder="1" applyAlignment="1">
      <alignment horizontal="center" vertical="center"/>
    </xf>
    <xf numFmtId="0" fontId="23" fillId="0" borderId="22" xfId="38" applyFont="1" applyBorder="1" applyAlignment="1">
      <alignment horizontal="center" vertical="center"/>
    </xf>
    <xf numFmtId="0" fontId="23" fillId="0" borderId="49" xfId="38" applyFont="1" applyBorder="1" applyAlignment="1">
      <alignment horizontal="center" vertical="center"/>
    </xf>
    <xf numFmtId="0" fontId="23" fillId="0" borderId="61" xfId="38" applyFont="1" applyBorder="1" applyAlignment="1">
      <alignment vertical="center"/>
    </xf>
    <xf numFmtId="0" fontId="23" fillId="0" borderId="62" xfId="38" applyFont="1" applyBorder="1" applyAlignment="1">
      <alignment vertical="center"/>
    </xf>
    <xf numFmtId="0" fontId="23" fillId="0" borderId="52" xfId="38" applyFont="1" applyBorder="1" applyAlignment="1">
      <alignment horizontal="center" vertical="center" wrapText="1"/>
    </xf>
    <xf numFmtId="0" fontId="23" fillId="0" borderId="78" xfId="38" applyFont="1" applyBorder="1" applyAlignment="1">
      <alignment horizontal="center" vertical="center" wrapText="1"/>
    </xf>
    <xf numFmtId="0" fontId="23" fillId="0" borderId="102" xfId="38" applyFont="1" applyBorder="1" applyAlignment="1">
      <alignment horizontal="center" vertical="center" wrapText="1"/>
    </xf>
    <xf numFmtId="0" fontId="23" fillId="0" borderId="79" xfId="38" applyFont="1" applyBorder="1" applyAlignment="1">
      <alignment horizontal="center" vertical="center" wrapText="1"/>
    </xf>
    <xf numFmtId="0" fontId="23" fillId="25" borderId="104" xfId="38" applyFont="1" applyFill="1" applyBorder="1" applyAlignment="1">
      <alignment horizontal="center" vertical="center"/>
    </xf>
    <xf numFmtId="0" fontId="23" fillId="0" borderId="47" xfId="38" applyFont="1" applyBorder="1" applyAlignment="1">
      <alignment horizontal="center" vertical="center"/>
    </xf>
    <xf numFmtId="0" fontId="23" fillId="0" borderId="48" xfId="38" applyFont="1" applyBorder="1" applyAlignment="1">
      <alignment horizontal="center" vertical="center"/>
    </xf>
    <xf numFmtId="0" fontId="23" fillId="25" borderId="54" xfId="38" applyFont="1" applyFill="1" applyBorder="1" applyAlignment="1">
      <alignment horizontal="center" vertical="center"/>
    </xf>
    <xf numFmtId="0" fontId="23" fillId="25" borderId="55" xfId="38" applyFont="1" applyFill="1" applyBorder="1" applyAlignment="1">
      <alignment horizontal="center" vertical="center"/>
    </xf>
    <xf numFmtId="0" fontId="23" fillId="25" borderId="56" xfId="38" applyFont="1" applyFill="1" applyBorder="1" applyAlignment="1">
      <alignment horizontal="center" vertical="center"/>
    </xf>
    <xf numFmtId="0" fontId="23" fillId="0" borderId="22" xfId="38" applyFont="1" applyBorder="1" applyAlignment="1">
      <alignment horizontal="center" vertical="center" wrapText="1"/>
    </xf>
    <xf numFmtId="0" fontId="23" fillId="0" borderId="49" xfId="38" applyFont="1" applyBorder="1" applyAlignment="1">
      <alignment horizontal="center" vertical="center" wrapText="1"/>
    </xf>
    <xf numFmtId="0" fontId="23" fillId="0" borderId="41" xfId="38" applyFont="1" applyBorder="1" applyAlignment="1">
      <alignment vertical="center"/>
    </xf>
    <xf numFmtId="0" fontId="23" fillId="0" borderId="34" xfId="38" applyFont="1" applyBorder="1" applyAlignment="1">
      <alignment vertical="center"/>
    </xf>
    <xf numFmtId="49" fontId="23" fillId="0" borderId="47" xfId="38" applyNumberFormat="1" applyFont="1" applyBorder="1" applyAlignment="1">
      <alignment horizontal="center" vertical="center"/>
    </xf>
    <xf numFmtId="49" fontId="23" fillId="0" borderId="33" xfId="38" applyNumberFormat="1" applyFont="1" applyBorder="1" applyAlignment="1">
      <alignment horizontal="center" vertical="center"/>
    </xf>
    <xf numFmtId="49" fontId="23" fillId="0" borderId="106" xfId="38" applyNumberFormat="1" applyFont="1" applyBorder="1" applyAlignment="1">
      <alignment horizontal="center" vertical="center"/>
    </xf>
    <xf numFmtId="49" fontId="23" fillId="0" borderId="53" xfId="38" applyNumberFormat="1" applyFont="1" applyBorder="1" applyAlignment="1">
      <alignment horizontal="center" vertical="center"/>
    </xf>
    <xf numFmtId="49" fontId="23" fillId="0" borderId="48" xfId="38" applyNumberFormat="1" applyFont="1" applyBorder="1" applyAlignment="1">
      <alignment horizontal="center" vertical="center"/>
    </xf>
    <xf numFmtId="0" fontId="14" fillId="22" borderId="22" xfId="38" applyFill="1" applyBorder="1" applyAlignment="1">
      <alignment horizontal="center" vertical="center"/>
    </xf>
    <xf numFmtId="0" fontId="0" fillId="0" borderId="49" xfId="0" applyBorder="1" applyAlignment="1">
      <alignment horizontal="center" vertical="center"/>
    </xf>
    <xf numFmtId="0" fontId="14" fillId="22" borderId="50" xfId="38" applyFill="1" applyBorder="1" applyAlignment="1">
      <alignment horizontal="center" vertical="center"/>
    </xf>
    <xf numFmtId="0" fontId="0" fillId="0" borderId="51" xfId="0" applyBorder="1" applyAlignment="1">
      <alignment horizontal="center" vertical="center"/>
    </xf>
    <xf numFmtId="164" fontId="14" fillId="22" borderId="22" xfId="38" applyNumberFormat="1" applyFill="1" applyBorder="1" applyAlignment="1">
      <alignment horizontal="center" vertical="center"/>
    </xf>
    <xf numFmtId="164" fontId="0" fillId="0" borderId="49" xfId="0" applyNumberFormat="1" applyBorder="1" applyAlignment="1">
      <alignment horizontal="center" vertical="center"/>
    </xf>
    <xf numFmtId="0" fontId="23" fillId="0" borderId="103" xfId="38" applyFont="1" applyBorder="1" applyAlignment="1">
      <alignment vertical="center"/>
    </xf>
    <xf numFmtId="0" fontId="23" fillId="0" borderId="63" xfId="38" applyFont="1" applyBorder="1" applyAlignment="1">
      <alignment vertical="center"/>
    </xf>
    <xf numFmtId="0" fontId="14" fillId="24" borderId="47" xfId="38" applyFill="1" applyBorder="1" applyAlignment="1">
      <alignment horizontal="center" vertical="center"/>
    </xf>
    <xf numFmtId="0" fontId="0" fillId="0" borderId="48" xfId="0" applyBorder="1" applyAlignment="1">
      <alignment horizontal="center" vertical="center"/>
    </xf>
    <xf numFmtId="0" fontId="14" fillId="24" borderId="22" xfId="38" applyFill="1" applyBorder="1" applyAlignment="1">
      <alignment horizontal="center" vertical="center"/>
    </xf>
    <xf numFmtId="0" fontId="23" fillId="0" borderId="47" xfId="38" applyFont="1" applyBorder="1" applyAlignment="1">
      <alignment vertical="center"/>
    </xf>
    <xf numFmtId="0" fontId="23" fillId="0" borderId="48" xfId="38" applyFont="1" applyBorder="1" applyAlignment="1">
      <alignment vertical="center"/>
    </xf>
    <xf numFmtId="0" fontId="23" fillId="0" borderId="22" xfId="38" applyFont="1" applyBorder="1" applyAlignment="1">
      <alignment vertical="center"/>
    </xf>
    <xf numFmtId="0" fontId="23" fillId="0" borderId="49" xfId="38" applyFont="1" applyBorder="1" applyAlignment="1">
      <alignment vertical="center"/>
    </xf>
    <xf numFmtId="0" fontId="0" fillId="0" borderId="53" xfId="0" applyBorder="1" applyAlignment="1">
      <alignment horizontal="center" vertical="center"/>
    </xf>
    <xf numFmtId="0" fontId="0" fillId="0" borderId="41" xfId="0" applyBorder="1" applyAlignment="1">
      <alignment horizontal="center" vertical="center"/>
    </xf>
    <xf numFmtId="49" fontId="23" fillId="0" borderId="0" xfId="38" applyNumberFormat="1" applyFont="1" applyAlignment="1">
      <alignment horizontal="center" vertical="center"/>
    </xf>
    <xf numFmtId="164" fontId="0" fillId="0" borderId="41" xfId="0" applyNumberFormat="1" applyBorder="1" applyAlignment="1">
      <alignment horizontal="center" vertical="center"/>
    </xf>
    <xf numFmtId="0" fontId="0" fillId="0" borderId="46" xfId="0" applyBorder="1" applyAlignment="1">
      <alignment horizontal="center" vertical="center"/>
    </xf>
    <xf numFmtId="49" fontId="23" fillId="0" borderId="0" xfId="38" applyNumberFormat="1" applyFont="1" applyAlignment="1">
      <alignment vertical="center"/>
    </xf>
    <xf numFmtId="0" fontId="0" fillId="0" borderId="79" xfId="0" applyBorder="1" applyAlignment="1">
      <alignment horizontal="center" vertical="center"/>
    </xf>
    <xf numFmtId="0" fontId="0" fillId="0" borderId="79" xfId="0" applyBorder="1" applyAlignment="1">
      <alignment vertical="center"/>
    </xf>
    <xf numFmtId="0" fontId="23" fillId="0" borderId="64" xfId="0" applyFont="1" applyBorder="1" applyAlignment="1">
      <alignment vertical="center"/>
    </xf>
    <xf numFmtId="0" fontId="23" fillId="0" borderId="40" xfId="0" applyFont="1" applyBorder="1" applyAlignment="1">
      <alignment vertical="center"/>
    </xf>
    <xf numFmtId="0" fontId="23" fillId="0" borderId="62" xfId="0" applyFont="1" applyBorder="1" applyAlignment="1">
      <alignment vertical="center"/>
    </xf>
    <xf numFmtId="0" fontId="0" fillId="0" borderId="78" xfId="0" applyBorder="1" applyAlignment="1">
      <alignment vertical="center"/>
    </xf>
    <xf numFmtId="0" fontId="23" fillId="0" borderId="34" xfId="0" applyFont="1" applyBorder="1" applyAlignment="1">
      <alignment vertical="center"/>
    </xf>
    <xf numFmtId="0" fontId="23" fillId="0" borderId="23" xfId="38" applyFont="1" applyBorder="1" applyAlignment="1">
      <alignment horizontal="center" vertical="center"/>
    </xf>
    <xf numFmtId="0" fontId="0" fillId="0" borderId="32" xfId="0" applyBorder="1" applyAlignment="1">
      <alignment horizontal="center" vertical="center"/>
    </xf>
    <xf numFmtId="0" fontId="23" fillId="25" borderId="69" xfId="38" applyFont="1" applyFill="1" applyBorder="1" applyAlignment="1">
      <alignment horizontal="center" vertical="center"/>
    </xf>
    <xf numFmtId="0" fontId="0" fillId="25" borderId="17" xfId="0" applyFill="1" applyBorder="1" applyAlignment="1">
      <alignment horizontal="center" vertical="center"/>
    </xf>
    <xf numFmtId="0" fontId="0" fillId="25" borderId="99" xfId="0" applyFill="1" applyBorder="1" applyAlignment="1">
      <alignment horizontal="center" vertical="center"/>
    </xf>
    <xf numFmtId="0" fontId="0" fillId="25" borderId="105" xfId="0" applyFill="1" applyBorder="1" applyAlignment="1">
      <alignment horizontal="center" vertical="center"/>
    </xf>
    <xf numFmtId="0" fontId="23" fillId="0" borderId="29" xfId="38" applyFont="1" applyBorder="1" applyAlignment="1">
      <alignment horizontal="center" vertical="center"/>
    </xf>
    <xf numFmtId="0" fontId="0" fillId="0" borderId="31" xfId="0" applyBorder="1" applyAlignment="1">
      <alignment horizontal="center" vertical="center"/>
    </xf>
    <xf numFmtId="0" fontId="23" fillId="25" borderId="108" xfId="38" applyFont="1" applyFill="1" applyBorder="1" applyAlignment="1">
      <alignment horizontal="center" vertical="center"/>
    </xf>
    <xf numFmtId="0" fontId="0" fillId="25" borderId="109" xfId="0" applyFill="1" applyBorder="1" applyAlignment="1">
      <alignment vertical="center"/>
    </xf>
    <xf numFmtId="0" fontId="0" fillId="25" borderId="55" xfId="0" applyFill="1" applyBorder="1" applyAlignment="1">
      <alignment vertical="center"/>
    </xf>
    <xf numFmtId="0" fontId="0" fillId="25" borderId="56" xfId="0" applyFill="1" applyBorder="1" applyAlignment="1">
      <alignment vertical="center"/>
    </xf>
    <xf numFmtId="0" fontId="0" fillId="25" borderId="109" xfId="0" applyFill="1" applyBorder="1" applyAlignment="1">
      <alignment horizontal="center" vertical="center"/>
    </xf>
    <xf numFmtId="0" fontId="0" fillId="25" borderId="55" xfId="0" applyFill="1" applyBorder="1" applyAlignment="1">
      <alignment horizontal="center" vertical="center"/>
    </xf>
    <xf numFmtId="0" fontId="0" fillId="25" borderId="56" xfId="0" applyFill="1" applyBorder="1" applyAlignment="1">
      <alignment horizontal="center" vertical="center"/>
    </xf>
    <xf numFmtId="0" fontId="23" fillId="25" borderId="17" xfId="38" applyFont="1" applyFill="1" applyBorder="1" applyAlignment="1">
      <alignment horizontal="center" vertical="center"/>
    </xf>
    <xf numFmtId="0" fontId="23" fillId="0" borderId="32" xfId="38" applyFont="1" applyBorder="1" applyAlignment="1">
      <alignment horizontal="center" vertical="center" wrapText="1"/>
    </xf>
    <xf numFmtId="0" fontId="0" fillId="0" borderId="32" xfId="0" applyBorder="1" applyAlignment="1">
      <alignment vertical="center"/>
    </xf>
    <xf numFmtId="0" fontId="23" fillId="0" borderId="29" xfId="38" applyFont="1" applyBorder="1" applyAlignment="1">
      <alignment vertical="center"/>
    </xf>
    <xf numFmtId="0" fontId="0" fillId="0" borderId="31" xfId="0" applyBorder="1" applyAlignment="1">
      <alignment vertical="center"/>
    </xf>
    <xf numFmtId="0" fontId="23" fillId="0" borderId="23" xfId="38" applyFont="1" applyBorder="1" applyAlignment="1">
      <alignment vertical="center"/>
    </xf>
    <xf numFmtId="0" fontId="0" fillId="0" borderId="102" xfId="0" applyBorder="1" applyAlignment="1">
      <alignment vertical="center"/>
    </xf>
    <xf numFmtId="0" fontId="23" fillId="0" borderId="20" xfId="38" applyFont="1" applyBorder="1" applyAlignment="1">
      <alignment horizontal="center" vertical="center" wrapText="1"/>
    </xf>
    <xf numFmtId="0" fontId="0" fillId="0" borderId="20" xfId="0" applyBorder="1" applyAlignment="1">
      <alignment vertical="center"/>
    </xf>
    <xf numFmtId="49" fontId="23" fillId="0" borderId="47" xfId="38" applyNumberFormat="1" applyFont="1" applyBorder="1" applyAlignment="1">
      <alignment horizontal="center"/>
    </xf>
    <xf numFmtId="49" fontId="23" fillId="0" borderId="48" xfId="38" applyNumberFormat="1" applyFont="1" applyBorder="1" applyAlignment="1">
      <alignment horizontal="center"/>
    </xf>
    <xf numFmtId="49" fontId="23" fillId="0" borderId="53" xfId="38" applyNumberFormat="1" applyFont="1" applyBorder="1" applyAlignment="1">
      <alignment horizontal="center"/>
    </xf>
    <xf numFmtId="164" fontId="14" fillId="22" borderId="110" xfId="38" applyNumberFormat="1" applyFill="1" applyBorder="1" applyAlignment="1">
      <alignment horizontal="center" vertical="center"/>
    </xf>
    <xf numFmtId="164" fontId="0" fillId="0" borderId="111" xfId="0" applyNumberFormat="1" applyBorder="1" applyAlignment="1">
      <alignment horizontal="center" vertical="center"/>
    </xf>
    <xf numFmtId="0" fontId="14" fillId="22" borderId="41" xfId="38" applyFill="1" applyBorder="1" applyAlignment="1">
      <alignment horizontal="center" vertical="center"/>
    </xf>
    <xf numFmtId="0" fontId="14" fillId="22" borderId="46" xfId="38" applyFill="1" applyBorder="1" applyAlignment="1">
      <alignment horizontal="center" vertical="center"/>
    </xf>
    <xf numFmtId="164" fontId="14" fillId="22" borderId="41" xfId="38" applyNumberFormat="1" applyFill="1" applyBorder="1" applyAlignment="1">
      <alignment horizontal="center" vertical="center"/>
    </xf>
    <xf numFmtId="0" fontId="23" fillId="0" borderId="50" xfId="38" applyFont="1" applyBorder="1" applyAlignment="1">
      <alignment horizontal="center" vertical="center" wrapText="1"/>
    </xf>
    <xf numFmtId="0" fontId="23" fillId="0" borderId="51" xfId="38" applyFont="1" applyBorder="1" applyAlignment="1">
      <alignment horizontal="center" vertical="center" wrapText="1"/>
    </xf>
    <xf numFmtId="0" fontId="14" fillId="24" borderId="53" xfId="38" applyFill="1" applyBorder="1" applyAlignment="1">
      <alignment horizontal="center" vertical="center"/>
    </xf>
    <xf numFmtId="0" fontId="14" fillId="24" borderId="41" xfId="38" applyFill="1" applyBorder="1" applyAlignment="1">
      <alignment horizontal="center" vertical="center"/>
    </xf>
    <xf numFmtId="0" fontId="0" fillId="0" borderId="52" xfId="0" applyBorder="1" applyAlignment="1">
      <alignment vertical="center"/>
    </xf>
    <xf numFmtId="0" fontId="0" fillId="25" borderId="17" xfId="0" applyFill="1" applyBorder="1"/>
    <xf numFmtId="0" fontId="0" fillId="25" borderId="99" xfId="0" applyFill="1" applyBorder="1"/>
    <xf numFmtId="0" fontId="0" fillId="25" borderId="105" xfId="0" applyFill="1" applyBorder="1"/>
    <xf numFmtId="0" fontId="23" fillId="0" borderId="61" xfId="0" applyFont="1" applyBorder="1" applyAlignment="1">
      <alignment vertical="center"/>
    </xf>
    <xf numFmtId="0" fontId="23" fillId="0" borderId="114" xfId="38" applyFont="1" applyBorder="1" applyAlignment="1">
      <alignment horizontal="center" vertical="center" wrapText="1"/>
    </xf>
    <xf numFmtId="0" fontId="23" fillId="0" borderId="115" xfId="38" applyFont="1" applyBorder="1" applyAlignment="1">
      <alignment horizontal="center" vertical="center" wrapText="1"/>
    </xf>
    <xf numFmtId="0" fontId="26" fillId="0" borderId="52" xfId="0" applyFont="1" applyBorder="1" applyAlignment="1">
      <alignment horizontal="center" vertical="center" textRotation="90"/>
    </xf>
    <xf numFmtId="0" fontId="26" fillId="0" borderId="78" xfId="0" applyFont="1" applyBorder="1" applyAlignment="1">
      <alignment horizontal="center" vertical="center" textRotation="90"/>
    </xf>
    <xf numFmtId="0" fontId="26" fillId="0" borderId="26" xfId="0" applyFont="1" applyBorder="1" applyAlignment="1">
      <alignment horizontal="center" vertical="center" textRotation="90"/>
    </xf>
    <xf numFmtId="0" fontId="14" fillId="0" borderId="20" xfId="38" applyBorder="1"/>
    <xf numFmtId="0" fontId="14" fillId="0" borderId="52" xfId="38" applyBorder="1" applyAlignment="1">
      <alignment horizontal="center" vertical="center"/>
    </xf>
    <xf numFmtId="0" fontId="14" fillId="0" borderId="78" xfId="0" applyFont="1" applyBorder="1" applyAlignment="1">
      <alignment horizontal="center" vertical="center"/>
    </xf>
    <xf numFmtId="0" fontId="14" fillId="0" borderId="26" xfId="0" applyFont="1" applyBorder="1" applyAlignment="1">
      <alignment horizontal="center" vertical="center"/>
    </xf>
    <xf numFmtId="0" fontId="14" fillId="0" borderId="34" xfId="38" applyBorder="1"/>
    <xf numFmtId="0" fontId="14" fillId="0" borderId="40" xfId="38" applyBorder="1"/>
    <xf numFmtId="0" fontId="14" fillId="0" borderId="78" xfId="38" applyBorder="1" applyAlignment="1">
      <alignment horizontal="center" vertical="center"/>
    </xf>
    <xf numFmtId="0" fontId="14" fillId="0" borderId="26" xfId="38" applyBorder="1" applyAlignment="1">
      <alignment horizontal="center" vertical="center"/>
    </xf>
    <xf numFmtId="0" fontId="26" fillId="0" borderId="52" xfId="0" applyFont="1" applyBorder="1" applyAlignment="1">
      <alignment horizontal="center" vertical="center" textRotation="90" shrinkToFit="1"/>
    </xf>
    <xf numFmtId="0" fontId="26" fillId="0" borderId="78" xfId="0" applyFont="1" applyBorder="1" applyAlignment="1">
      <alignment horizontal="center" vertical="center" textRotation="90" shrinkToFit="1"/>
    </xf>
    <xf numFmtId="0" fontId="26" fillId="0" borderId="26" xfId="0" applyFont="1" applyBorder="1" applyAlignment="1">
      <alignment horizontal="center" vertical="center" textRotation="90" shrinkToFit="1"/>
    </xf>
    <xf numFmtId="0" fontId="26" fillId="0" borderId="52" xfId="0" applyFont="1" applyBorder="1" applyAlignment="1">
      <alignment horizontal="center" vertical="center" textRotation="90" wrapText="1" shrinkToFit="1"/>
    </xf>
    <xf numFmtId="0" fontId="26" fillId="0" borderId="78" xfId="0" applyFont="1" applyBorder="1" applyAlignment="1">
      <alignment horizontal="center" vertical="center" textRotation="90" wrapText="1" shrinkToFit="1"/>
    </xf>
    <xf numFmtId="0" fontId="26" fillId="0" borderId="26" xfId="0" applyFont="1" applyBorder="1" applyAlignment="1">
      <alignment horizontal="center" vertical="center" textRotation="90" wrapText="1" shrinkToFit="1"/>
    </xf>
    <xf numFmtId="0" fontId="14" fillId="0" borderId="40" xfId="38" applyBorder="1" applyAlignment="1">
      <alignment horizontal="left"/>
    </xf>
    <xf numFmtId="0" fontId="14" fillId="0" borderId="34" xfId="38" applyBorder="1" applyAlignment="1">
      <alignment horizontal="left"/>
    </xf>
    <xf numFmtId="0" fontId="14" fillId="0" borderId="41" xfId="38" applyBorder="1" applyAlignment="1">
      <alignment horizontal="left"/>
    </xf>
    <xf numFmtId="0" fontId="14" fillId="0" borderId="43" xfId="38" applyBorder="1"/>
    <xf numFmtId="0" fontId="14" fillId="0" borderId="52" xfId="38" applyBorder="1"/>
    <xf numFmtId="0" fontId="26" fillId="0" borderId="52" xfId="0" applyFont="1" applyBorder="1" applyAlignment="1">
      <alignment horizontal="center" vertical="center" textRotation="90" wrapText="1"/>
    </xf>
    <xf numFmtId="0" fontId="26" fillId="0" borderId="78" xfId="0" applyFont="1" applyBorder="1" applyAlignment="1">
      <alignment horizontal="center" vertical="center" textRotation="90" wrapText="1"/>
    </xf>
    <xf numFmtId="0" fontId="26" fillId="0" borderId="26" xfId="0" applyFont="1" applyBorder="1" applyAlignment="1">
      <alignment horizontal="center" vertical="center" textRotation="90" wrapText="1"/>
    </xf>
    <xf numFmtId="0" fontId="21" fillId="0" borderId="42" xfId="0" applyFont="1" applyBorder="1" applyAlignment="1">
      <alignment vertical="center"/>
    </xf>
    <xf numFmtId="0" fontId="0" fillId="0" borderId="37" xfId="0" applyBorder="1" applyAlignment="1">
      <alignment vertical="center"/>
    </xf>
    <xf numFmtId="0" fontId="0" fillId="0" borderId="113" xfId="0" applyBorder="1" applyAlignment="1">
      <alignment vertical="center"/>
    </xf>
    <xf numFmtId="0" fontId="0" fillId="0" borderId="39" xfId="0" applyBorder="1" applyAlignment="1">
      <alignment vertical="center"/>
    </xf>
    <xf numFmtId="0" fontId="0" fillId="0" borderId="0" xfId="0" applyAlignment="1">
      <alignment vertical="center"/>
    </xf>
    <xf numFmtId="0" fontId="0" fillId="0" borderId="128" xfId="0" applyBorder="1" applyAlignment="1">
      <alignment vertical="center"/>
    </xf>
    <xf numFmtId="0" fontId="0" fillId="0" borderId="38" xfId="0" applyBorder="1" applyAlignment="1">
      <alignment vertical="center"/>
    </xf>
    <xf numFmtId="0" fontId="0" fillId="0" borderId="36" xfId="0" applyBorder="1" applyAlignment="1">
      <alignment vertical="center"/>
    </xf>
    <xf numFmtId="0" fontId="0" fillId="0" borderId="111" xfId="0" applyBorder="1" applyAlignment="1">
      <alignment vertical="center"/>
    </xf>
    <xf numFmtId="0" fontId="21" fillId="0" borderId="112" xfId="0" applyFont="1" applyBorder="1" applyAlignment="1">
      <alignment vertical="top"/>
    </xf>
    <xf numFmtId="0" fontId="0" fillId="0" borderId="37" xfId="0" applyBorder="1" applyAlignment="1">
      <alignment vertical="top"/>
    </xf>
    <xf numFmtId="0" fontId="0" fillId="0" borderId="113" xfId="0" applyBorder="1"/>
    <xf numFmtId="0" fontId="0" fillId="0" borderId="82" xfId="0" applyBorder="1" applyAlignment="1">
      <alignment vertical="top"/>
    </xf>
    <xf numFmtId="0" fontId="0" fillId="0" borderId="0" xfId="0" applyAlignment="1">
      <alignment vertical="top"/>
    </xf>
    <xf numFmtId="0" fontId="0" fillId="0" borderId="128" xfId="0" applyBorder="1"/>
    <xf numFmtId="0" fontId="0" fillId="0" borderId="130" xfId="0" applyBorder="1" applyAlignment="1">
      <alignment vertical="top"/>
    </xf>
    <xf numFmtId="0" fontId="0" fillId="0" borderId="131" xfId="0" applyBorder="1" applyAlignment="1">
      <alignment vertical="top"/>
    </xf>
    <xf numFmtId="0" fontId="0" fillId="0" borderId="132" xfId="0" applyBorder="1"/>
    <xf numFmtId="0" fontId="25" fillId="0" borderId="129" xfId="0" applyFont="1" applyBorder="1" applyAlignment="1">
      <alignment horizontal="center" vertical="center"/>
    </xf>
    <xf numFmtId="0" fontId="25" fillId="0" borderId="34" xfId="0" applyFont="1" applyBorder="1" applyAlignment="1">
      <alignment horizontal="center" vertical="center"/>
    </xf>
    <xf numFmtId="0" fontId="14" fillId="0" borderId="129" xfId="0" applyFont="1" applyBorder="1" applyAlignment="1">
      <alignment vertical="center" wrapText="1"/>
    </xf>
    <xf numFmtId="0" fontId="0" fillId="0" borderId="34" xfId="0" applyBorder="1" applyAlignment="1">
      <alignment vertical="center" wrapText="1"/>
    </xf>
    <xf numFmtId="0" fontId="21" fillId="0" borderId="129" xfId="0" applyFont="1" applyBorder="1" applyAlignment="1">
      <alignment horizontal="center" vertical="center"/>
    </xf>
    <xf numFmtId="0" fontId="0" fillId="0" borderId="34" xfId="0" applyBorder="1" applyAlignment="1">
      <alignment horizontal="center" vertical="center"/>
    </xf>
    <xf numFmtId="0" fontId="25" fillId="0" borderId="112" xfId="0" applyFont="1" applyBorder="1" applyAlignment="1">
      <alignment vertical="center"/>
    </xf>
    <xf numFmtId="0" fontId="0" fillId="0" borderId="82" xfId="0" applyBorder="1" applyAlignment="1">
      <alignment vertical="center"/>
    </xf>
    <xf numFmtId="0" fontId="0" fillId="0" borderId="110" xfId="0" applyBorder="1" applyAlignment="1">
      <alignment vertical="center"/>
    </xf>
    <xf numFmtId="0" fontId="25"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21" fillId="0" borderId="129" xfId="0" applyFont="1" applyBorder="1" applyAlignment="1">
      <alignment horizontal="left" vertical="center"/>
    </xf>
    <xf numFmtId="0" fontId="25" fillId="0" borderId="34" xfId="0" applyFont="1" applyBorder="1" applyAlignment="1">
      <alignment horizontal="lef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Target Times for Multi Classes-Iss4" xfId="38" xr:uid="{00000000-0005-0000-0000-000026000000}"/>
    <cellStyle name="Note" xfId="39" builtinId="10" customBuiltin="1"/>
    <cellStyle name="Output" xfId="40" builtinId="21" customBuiltin="1"/>
    <cellStyle name="Percent" xfId="44" builtinId="5"/>
    <cellStyle name="Title" xfId="41" builtinId="15" customBuiltin="1"/>
    <cellStyle name="Total" xfId="42" builtinId="25" customBuiltin="1"/>
    <cellStyle name="Warning Text" xfId="43" builtinId="11" customBuiltin="1"/>
  </cellStyles>
  <dxfs count="23">
    <dxf>
      <fill>
        <patternFill>
          <bgColor indexed="44"/>
        </patternFill>
      </fill>
    </dxf>
    <dxf>
      <fill>
        <patternFill>
          <bgColor indexed="27"/>
        </patternFill>
      </fill>
    </dxf>
    <dxf>
      <fill>
        <patternFill>
          <bgColor indexed="44"/>
        </patternFill>
      </fill>
    </dxf>
    <dxf>
      <fill>
        <patternFill>
          <bgColor indexed="27"/>
        </patternFill>
      </fill>
    </dxf>
    <dxf>
      <fill>
        <patternFill>
          <bgColor indexed="27"/>
        </patternFill>
      </fill>
    </dxf>
    <dxf>
      <fill>
        <patternFill>
          <bgColor indexed="27"/>
        </patternFill>
      </fill>
    </dxf>
    <dxf>
      <fill>
        <patternFill>
          <bgColor rgb="FFCCFFFF"/>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patternType="none">
          <bgColor indexed="65"/>
        </patternFill>
      </fill>
    </dxf>
    <dxf>
      <fill>
        <patternFill patternType="none">
          <bgColor indexed="65"/>
        </patternFill>
      </fill>
    </dxf>
    <dxf>
      <fill>
        <patternFill>
          <bgColor indexed="27"/>
        </patternFill>
      </fill>
    </dxf>
    <dxf>
      <fill>
        <patternFill>
          <bgColor indexed="44"/>
        </patternFill>
      </fill>
    </dxf>
    <dxf>
      <fill>
        <patternFill>
          <bgColor indexed="27"/>
        </patternFill>
      </fill>
    </dxf>
    <dxf>
      <fill>
        <patternFill patternType="none">
          <bgColor indexed="65"/>
        </patternFill>
      </fill>
    </dxf>
  </dxfs>
  <tableStyles count="0" defaultTableStyle="TableStyleMedium9" defaultPivotStyle="PivotStyleLight16"/>
  <colors>
    <mruColors>
      <color rgb="FFCCFF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mpbelljames@btinternet.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8"/>
  <sheetViews>
    <sheetView topLeftCell="A12" zoomScaleNormal="100" workbookViewId="0">
      <selection activeCell="E20" sqref="E20"/>
    </sheetView>
  </sheetViews>
  <sheetFormatPr defaultColWidth="9.109375" defaultRowHeight="15" x14ac:dyDescent="0.25"/>
  <cols>
    <col min="1" max="2" width="70.6640625" style="69" customWidth="1"/>
    <col min="3" max="16384" width="9.109375" style="69"/>
  </cols>
  <sheetData>
    <row r="1" spans="1:2" s="189" customFormat="1" ht="30" customHeight="1" x14ac:dyDescent="0.25"/>
    <row r="2" spans="1:2" s="190" customFormat="1" ht="17.399999999999999" x14ac:dyDescent="0.25">
      <c r="A2" s="233" t="s">
        <v>102</v>
      </c>
      <c r="B2" s="234"/>
    </row>
    <row r="3" spans="1:2" s="189" customFormat="1" ht="8.1" customHeight="1" x14ac:dyDescent="0.25">
      <c r="A3" s="191"/>
    </row>
    <row r="4" spans="1:2" s="189" customFormat="1" x14ac:dyDescent="0.25">
      <c r="A4" s="235" t="s">
        <v>50</v>
      </c>
      <c r="B4" s="236"/>
    </row>
    <row r="5" spans="1:2" s="189" customFormat="1" x14ac:dyDescent="0.25">
      <c r="A5" s="192" t="s">
        <v>95</v>
      </c>
      <c r="B5" s="192" t="s">
        <v>96</v>
      </c>
    </row>
    <row r="6" spans="1:2" s="189" customFormat="1" x14ac:dyDescent="0.25">
      <c r="A6" s="192" t="s">
        <v>94</v>
      </c>
      <c r="B6" s="192" t="s">
        <v>97</v>
      </c>
    </row>
    <row r="7" spans="1:2" s="189" customFormat="1" x14ac:dyDescent="0.25">
      <c r="A7" s="192" t="s">
        <v>9</v>
      </c>
      <c r="B7" s="192" t="s">
        <v>71</v>
      </c>
    </row>
    <row r="8" spans="1:2" s="189" customFormat="1" ht="6" customHeight="1" x14ac:dyDescent="0.25">
      <c r="A8" s="192"/>
      <c r="B8" s="192"/>
    </row>
    <row r="9" spans="1:2" s="189" customFormat="1" ht="15" customHeight="1" x14ac:dyDescent="0.25">
      <c r="A9" s="204" t="s">
        <v>51</v>
      </c>
      <c r="B9" s="205"/>
    </row>
    <row r="10" spans="1:2" s="189" customFormat="1" ht="15.6" customHeight="1" x14ac:dyDescent="0.25">
      <c r="A10" s="189" t="s">
        <v>64</v>
      </c>
    </row>
    <row r="11" spans="1:2" s="189" customFormat="1" x14ac:dyDescent="0.25">
      <c r="A11" s="189" t="s">
        <v>62</v>
      </c>
    </row>
    <row r="12" spans="1:2" s="189" customFormat="1" ht="6" customHeight="1" x14ac:dyDescent="0.25"/>
    <row r="13" spans="1:2" s="189" customFormat="1" ht="15" customHeight="1" x14ac:dyDescent="0.25">
      <c r="A13" s="204" t="s">
        <v>52</v>
      </c>
      <c r="B13" s="205"/>
    </row>
    <row r="14" spans="1:2" s="189" customFormat="1" ht="15" customHeight="1" x14ac:dyDescent="0.25">
      <c r="A14" s="192" t="s">
        <v>56</v>
      </c>
      <c r="B14" s="192"/>
    </row>
    <row r="15" spans="1:2" s="189" customFormat="1" x14ac:dyDescent="0.25">
      <c r="A15" s="192" t="s">
        <v>57</v>
      </c>
      <c r="B15" s="192"/>
    </row>
    <row r="16" spans="1:2" s="189" customFormat="1" ht="6" customHeight="1" x14ac:dyDescent="0.25">
      <c r="A16" s="192"/>
      <c r="B16" s="192"/>
    </row>
    <row r="17" spans="1:2" s="230" customFormat="1" ht="55.2" customHeight="1" x14ac:dyDescent="0.25">
      <c r="A17" s="237" t="s">
        <v>75</v>
      </c>
      <c r="B17" s="237"/>
    </row>
    <row r="18" spans="1:2" s="189" customFormat="1" ht="40.799999999999997" customHeight="1" x14ac:dyDescent="0.25">
      <c r="A18" s="238" t="s">
        <v>53</v>
      </c>
      <c r="B18" s="238"/>
    </row>
    <row r="19" spans="1:2" s="189" customFormat="1" ht="21.6" customHeight="1" x14ac:dyDescent="0.25">
      <c r="A19" s="232" t="s">
        <v>98</v>
      </c>
      <c r="B19" s="232"/>
    </row>
    <row r="20" spans="1:2" s="189" customFormat="1" ht="46.8" customHeight="1" x14ac:dyDescent="0.25">
      <c r="A20" s="231" t="s">
        <v>106</v>
      </c>
      <c r="B20" s="231"/>
    </row>
    <row r="21" spans="1:2" s="189" customFormat="1" ht="90" customHeight="1" x14ac:dyDescent="0.25">
      <c r="A21" s="232" t="s">
        <v>93</v>
      </c>
      <c r="B21" s="232"/>
    </row>
    <row r="22" spans="1:2" s="189" customFormat="1" ht="6" customHeight="1" x14ac:dyDescent="0.25"/>
    <row r="23" spans="1:2" s="189" customFormat="1" ht="16.2" customHeight="1" x14ac:dyDescent="0.25">
      <c r="A23" s="232" t="s">
        <v>86</v>
      </c>
      <c r="B23" s="232"/>
    </row>
    <row r="24" spans="1:2" s="189" customFormat="1" ht="7.2" customHeight="1" x14ac:dyDescent="0.25">
      <c r="A24" s="206"/>
      <c r="B24" s="206"/>
    </row>
    <row r="25" spans="1:2" s="189" customFormat="1" ht="15" customHeight="1" x14ac:dyDescent="0.25">
      <c r="A25" s="189" t="s">
        <v>87</v>
      </c>
    </row>
    <row r="26" spans="1:2" s="189" customFormat="1" x14ac:dyDescent="0.25">
      <c r="A26" s="194" t="s">
        <v>88</v>
      </c>
      <c r="B26" s="193" t="s">
        <v>107</v>
      </c>
    </row>
    <row r="27" spans="1:2" s="189" customFormat="1" x14ac:dyDescent="0.25">
      <c r="A27" s="69"/>
      <c r="B27" s="69"/>
    </row>
    <row r="28" spans="1:2" ht="15.6" x14ac:dyDescent="0.3">
      <c r="A28" s="70"/>
    </row>
  </sheetData>
  <mergeCells count="8">
    <mergeCell ref="A20:B20"/>
    <mergeCell ref="A21:B21"/>
    <mergeCell ref="A23:B23"/>
    <mergeCell ref="A2:B2"/>
    <mergeCell ref="A4:B4"/>
    <mergeCell ref="A17:B17"/>
    <mergeCell ref="A18:B18"/>
    <mergeCell ref="A19:B19"/>
  </mergeCells>
  <phoneticPr fontId="0" type="noConversion"/>
  <hyperlinks>
    <hyperlink ref="B6" location="'Nacra Trap'!A1" display="Nacra" xr:uid="{00000000-0004-0000-0000-000001000000}"/>
    <hyperlink ref="B5" location="'Laser Radial Trap'!A1" display="Laser Radial" xr:uid="{00000000-0004-0000-0000-000003000000}"/>
    <hyperlink ref="A6" location="'470 Women Trap'!A1" display="470 Women" xr:uid="{00000000-0004-0000-0000-000005000000}"/>
    <hyperlink ref="A7" location="'49er L'!A1" display="49er" xr:uid="{00000000-0004-0000-0000-000006000000}"/>
    <hyperlink ref="B7" location="'49er FX L'!A1" display="49erFX Women" xr:uid="{00000000-0004-0000-0000-000007000000}"/>
    <hyperlink ref="A14" location="'Collection Sheet - WL'!Print_Area" display="Windward / Leeward -Landscape" xr:uid="{00000000-0004-0000-0000-000008000000}"/>
    <hyperlink ref="A15" location="'Collection Sheet - Trapezoid'!A1" display="Trapezoid - Landscape" xr:uid="{00000000-0004-0000-0000-000009000000}"/>
    <hyperlink ref="A26" r:id="rId1" display="mailto:campbelljames@btinternet.com" xr:uid="{00000000-0004-0000-0000-00000C000000}"/>
  </hyperlinks>
  <pageMargins left="0.51181102362204722" right="0.31496062992125984" top="0.23622047244094491" bottom="0.35433070866141736" header="0.23622047244094491" footer="0.31496062992125984"/>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V35"/>
  <sheetViews>
    <sheetView zoomScaleNormal="100" workbookViewId="0">
      <selection activeCell="AA14" sqref="AA14"/>
    </sheetView>
  </sheetViews>
  <sheetFormatPr defaultColWidth="9.109375" defaultRowHeight="13.2" x14ac:dyDescent="0.25"/>
  <cols>
    <col min="1" max="1" width="2.6640625" style="2" customWidth="1"/>
    <col min="2" max="2" width="17.44140625" style="2" customWidth="1"/>
    <col min="3" max="4" width="6.6640625" style="2" customWidth="1"/>
    <col min="5" max="5" width="6.6640625" style="2" hidden="1" customWidth="1"/>
    <col min="6" max="8" width="6.6640625" style="2" customWidth="1"/>
    <col min="9" max="9" width="6.33203125" style="2" customWidth="1"/>
    <col min="10" max="10" width="6.6640625" style="2" hidden="1" customWidth="1"/>
    <col min="11" max="13" width="6.6640625" style="2" customWidth="1"/>
    <col min="14" max="14" width="6.5546875" style="2" customWidth="1"/>
    <col min="15" max="15" width="6.6640625" style="2" hidden="1" customWidth="1"/>
    <col min="16" max="19" width="6.6640625" style="2" customWidth="1"/>
    <col min="20" max="20" width="6.6640625" style="2" hidden="1" customWidth="1"/>
    <col min="21" max="22" width="6.6640625" style="2" customWidth="1"/>
    <col min="23" max="23" width="7" style="2" customWidth="1"/>
    <col min="24" max="16384" width="9.109375" style="2"/>
  </cols>
  <sheetData>
    <row r="1" spans="2:22" ht="20.100000000000001" customHeight="1" x14ac:dyDescent="0.3">
      <c r="B1" s="1" t="s">
        <v>0</v>
      </c>
    </row>
    <row r="2" spans="2:22" s="3" customFormat="1" ht="20.100000000000001" customHeight="1" x14ac:dyDescent="0.3">
      <c r="B2" s="1" t="s">
        <v>65</v>
      </c>
      <c r="F2" s="3" t="s">
        <v>70</v>
      </c>
    </row>
    <row r="3" spans="2:22" s="3" customFormat="1" ht="20.100000000000001" customHeight="1" x14ac:dyDescent="0.3">
      <c r="B3" s="4"/>
      <c r="F3" s="2"/>
      <c r="G3" s="2"/>
      <c r="H3" s="2"/>
      <c r="I3" s="2"/>
      <c r="J3" s="2"/>
      <c r="K3" s="2"/>
    </row>
    <row r="4" spans="2:22" ht="20.100000000000001" customHeight="1" x14ac:dyDescent="0.25">
      <c r="F4" s="3" t="s">
        <v>30</v>
      </c>
      <c r="H4" s="3">
        <v>30</v>
      </c>
      <c r="I4" s="3" t="s">
        <v>54</v>
      </c>
      <c r="J4" s="3"/>
      <c r="L4" s="3"/>
    </row>
    <row r="5" spans="2:22" ht="20.100000000000001" customHeight="1" thickBot="1" x14ac:dyDescent="0.3"/>
    <row r="6" spans="2:22" s="5" customFormat="1" ht="20.100000000000001" customHeight="1" x14ac:dyDescent="0.25">
      <c r="B6" s="146" t="s">
        <v>1</v>
      </c>
      <c r="C6" s="239" t="s">
        <v>20</v>
      </c>
      <c r="D6" s="240"/>
      <c r="E6" s="240"/>
      <c r="F6" s="240"/>
      <c r="G6" s="241"/>
      <c r="H6" s="239" t="s">
        <v>19</v>
      </c>
      <c r="I6" s="240"/>
      <c r="J6" s="240"/>
      <c r="K6" s="240"/>
      <c r="L6" s="241"/>
      <c r="M6" s="239" t="s">
        <v>21</v>
      </c>
      <c r="N6" s="240"/>
      <c r="O6" s="240"/>
      <c r="P6" s="240"/>
      <c r="Q6" s="241"/>
      <c r="R6" s="239" t="s">
        <v>22</v>
      </c>
      <c r="S6" s="240"/>
      <c r="T6" s="240"/>
      <c r="U6" s="240"/>
      <c r="V6" s="241"/>
    </row>
    <row r="7" spans="2:22" s="5" customFormat="1" ht="20.100000000000001" customHeight="1" x14ac:dyDescent="0.25">
      <c r="B7" s="147" t="s">
        <v>2</v>
      </c>
      <c r="C7" s="10">
        <f>Speeds!K30</f>
        <v>16</v>
      </c>
      <c r="D7" s="90" t="s">
        <v>24</v>
      </c>
      <c r="E7" s="133"/>
      <c r="F7" s="246" t="s">
        <v>25</v>
      </c>
      <c r="G7" s="248" t="s">
        <v>26</v>
      </c>
      <c r="H7" s="10">
        <f>Speeds!K33</f>
        <v>13</v>
      </c>
      <c r="I7" s="90" t="s">
        <v>24</v>
      </c>
      <c r="J7" s="91"/>
      <c r="K7" s="246" t="s">
        <v>25</v>
      </c>
      <c r="L7" s="248" t="s">
        <v>26</v>
      </c>
      <c r="M7" s="10">
        <f>Speeds!K36</f>
        <v>10.5</v>
      </c>
      <c r="N7" s="90" t="s">
        <v>24</v>
      </c>
      <c r="O7" s="91"/>
      <c r="P7" s="246" t="s">
        <v>25</v>
      </c>
      <c r="Q7" s="248" t="s">
        <v>26</v>
      </c>
      <c r="R7" s="10">
        <f>Speeds!K39</f>
        <v>10</v>
      </c>
      <c r="S7" s="90" t="s">
        <v>24</v>
      </c>
      <c r="T7" s="91"/>
      <c r="U7" s="246" t="s">
        <v>25</v>
      </c>
      <c r="V7" s="248" t="s">
        <v>26</v>
      </c>
    </row>
    <row r="8" spans="2:22" s="5" customFormat="1" ht="20.100000000000001" customHeight="1" x14ac:dyDescent="0.25">
      <c r="B8" s="147" t="s">
        <v>3</v>
      </c>
      <c r="C8" s="10">
        <f>Speeds!K31</f>
        <v>12</v>
      </c>
      <c r="D8" s="89" t="s">
        <v>24</v>
      </c>
      <c r="E8" s="88"/>
      <c r="F8" s="247"/>
      <c r="G8" s="249"/>
      <c r="H8" s="10">
        <f>Speeds!K34</f>
        <v>8</v>
      </c>
      <c r="I8" s="92" t="s">
        <v>24</v>
      </c>
      <c r="J8" s="93"/>
      <c r="K8" s="247"/>
      <c r="L8" s="249"/>
      <c r="M8" s="10">
        <f>Speeds!K37</f>
        <v>6</v>
      </c>
      <c r="N8" s="92" t="s">
        <v>24</v>
      </c>
      <c r="O8" s="93"/>
      <c r="P8" s="247"/>
      <c r="Q8" s="249"/>
      <c r="R8" s="10">
        <f>Speeds!K40</f>
        <v>5</v>
      </c>
      <c r="S8" s="92" t="s">
        <v>24</v>
      </c>
      <c r="T8" s="93"/>
      <c r="U8" s="247"/>
      <c r="V8" s="249"/>
    </row>
    <row r="9" spans="2:22" s="5" customFormat="1" ht="30" customHeight="1" thickBot="1" x14ac:dyDescent="0.3">
      <c r="B9" s="7" t="s">
        <v>23</v>
      </c>
      <c r="C9" s="13" t="s">
        <v>60</v>
      </c>
      <c r="D9" s="14" t="s">
        <v>61</v>
      </c>
      <c r="E9" s="15" t="s">
        <v>63</v>
      </c>
      <c r="F9" s="334"/>
      <c r="G9" s="335"/>
      <c r="H9" s="13" t="s">
        <v>60</v>
      </c>
      <c r="I9" s="14" t="s">
        <v>61</v>
      </c>
      <c r="J9" s="15" t="s">
        <v>63</v>
      </c>
      <c r="K9" s="334"/>
      <c r="L9" s="335"/>
      <c r="M9" s="13" t="s">
        <v>60</v>
      </c>
      <c r="N9" s="14" t="s">
        <v>61</v>
      </c>
      <c r="O9" s="15" t="s">
        <v>63</v>
      </c>
      <c r="P9" s="334"/>
      <c r="Q9" s="335"/>
      <c r="R9" s="13" t="s">
        <v>60</v>
      </c>
      <c r="S9" s="14" t="s">
        <v>61</v>
      </c>
      <c r="T9" s="15" t="s">
        <v>63</v>
      </c>
      <c r="U9" s="334"/>
      <c r="V9" s="335"/>
    </row>
    <row r="10" spans="2:22" s="5" customFormat="1" ht="20.100000000000001" customHeight="1" x14ac:dyDescent="0.25">
      <c r="B10" s="9">
        <v>0.3</v>
      </c>
      <c r="C10" s="154">
        <f>($F10+$G10)*2</f>
        <v>16.799999999999997</v>
      </c>
      <c r="D10" s="152">
        <f>($F10+$G10)*3</f>
        <v>25.199999999999996</v>
      </c>
      <c r="E10" s="152">
        <f>($F10+$G10)*4</f>
        <v>33.599999999999994</v>
      </c>
      <c r="F10" s="155">
        <f t="shared" ref="F10:F19" si="0">B10*$C$7</f>
        <v>4.8</v>
      </c>
      <c r="G10" s="156">
        <f t="shared" ref="G10:G19" si="1">B10*$C$8</f>
        <v>3.5999999999999996</v>
      </c>
      <c r="H10" s="152">
        <f>(K10+L10)*2</f>
        <v>12.6</v>
      </c>
      <c r="I10" s="152">
        <f>(K10+L10)*3</f>
        <v>18.899999999999999</v>
      </c>
      <c r="J10" s="152">
        <f>(K10+L10)*4</f>
        <v>25.2</v>
      </c>
      <c r="K10" s="152">
        <f t="shared" ref="K10:K19" si="2">B10*$H$7</f>
        <v>3.9</v>
      </c>
      <c r="L10" s="156">
        <f t="shared" ref="L10:L19" si="3">B10*$H$8</f>
        <v>2.4</v>
      </c>
      <c r="M10" s="152">
        <f>(P10+Q10)*2</f>
        <v>9.8999999999999986</v>
      </c>
      <c r="N10" s="152">
        <f>(P10+Q10)*3</f>
        <v>14.849999999999998</v>
      </c>
      <c r="O10" s="152">
        <f>(P10+Q10)*4</f>
        <v>19.799999999999997</v>
      </c>
      <c r="P10" s="152">
        <f t="shared" ref="P10:P19" si="4">B10*$M$7</f>
        <v>3.15</v>
      </c>
      <c r="Q10" s="156">
        <f t="shared" ref="Q10:Q19" si="5">B10*$M$8</f>
        <v>1.7999999999999998</v>
      </c>
      <c r="R10" s="152">
        <f>(U10+V10)*2</f>
        <v>9</v>
      </c>
      <c r="S10" s="152">
        <f>(U10+V10)*3</f>
        <v>13.5</v>
      </c>
      <c r="T10" s="152">
        <f>(U10+V10)*4</f>
        <v>18</v>
      </c>
      <c r="U10" s="152">
        <f t="shared" ref="U10:U19" si="6">B10*$R$7</f>
        <v>3</v>
      </c>
      <c r="V10" s="156">
        <f t="shared" ref="V10:V19" si="7">B10*$R$8</f>
        <v>1.5</v>
      </c>
    </row>
    <row r="11" spans="2:22" s="5" customFormat="1" ht="20.100000000000001" customHeight="1" x14ac:dyDescent="0.25">
      <c r="B11" s="8">
        <v>0.4</v>
      </c>
      <c r="C11" s="157">
        <f t="shared" ref="C11:C19" si="8">($F11+$G11)*2</f>
        <v>22.400000000000002</v>
      </c>
      <c r="D11" s="97">
        <f t="shared" ref="D11:D19" si="9">($F11+$G11)*3</f>
        <v>33.6</v>
      </c>
      <c r="E11" s="97">
        <f t="shared" ref="E11:E19" si="10">($F11+$G11)*4</f>
        <v>44.800000000000004</v>
      </c>
      <c r="F11" s="97">
        <f t="shared" si="0"/>
        <v>6.4</v>
      </c>
      <c r="G11" s="158">
        <f t="shared" si="1"/>
        <v>4.8000000000000007</v>
      </c>
      <c r="H11" s="97">
        <f t="shared" ref="H11:H19" si="11">(K11+L11)*2</f>
        <v>16.8</v>
      </c>
      <c r="I11" s="97">
        <f t="shared" ref="I11:I19" si="12">(K11+L11)*3</f>
        <v>25.200000000000003</v>
      </c>
      <c r="J11" s="97">
        <f t="shared" ref="J11:J19" si="13">(K11+L11)*4</f>
        <v>33.6</v>
      </c>
      <c r="K11" s="97">
        <f t="shared" si="2"/>
        <v>5.2</v>
      </c>
      <c r="L11" s="158">
        <f t="shared" si="3"/>
        <v>3.2</v>
      </c>
      <c r="M11" s="97">
        <f t="shared" ref="M11:M19" si="14">(P11+Q11)*2</f>
        <v>13.200000000000001</v>
      </c>
      <c r="N11" s="97">
        <f t="shared" ref="N11:N19" si="15">(P11+Q11)*3</f>
        <v>19.8</v>
      </c>
      <c r="O11" s="97">
        <f t="shared" ref="O11:O19" si="16">(P11+Q11)*4</f>
        <v>26.400000000000002</v>
      </c>
      <c r="P11" s="97">
        <f t="shared" si="4"/>
        <v>4.2</v>
      </c>
      <c r="Q11" s="158">
        <f t="shared" si="5"/>
        <v>2.4000000000000004</v>
      </c>
      <c r="R11" s="97">
        <f t="shared" ref="R11:R19" si="17">(U11+V11)*2</f>
        <v>12</v>
      </c>
      <c r="S11" s="97">
        <f t="shared" ref="S11:S19" si="18">(U11+V11)*3</f>
        <v>18</v>
      </c>
      <c r="T11" s="97">
        <f t="shared" ref="T11:T19" si="19">(U11+V11)*4</f>
        <v>24</v>
      </c>
      <c r="U11" s="97">
        <f t="shared" si="6"/>
        <v>4</v>
      </c>
      <c r="V11" s="158">
        <f t="shared" si="7"/>
        <v>2</v>
      </c>
    </row>
    <row r="12" spans="2:22" s="5" customFormat="1" ht="20.100000000000001" customHeight="1" x14ac:dyDescent="0.25">
      <c r="B12" s="8">
        <v>0.5</v>
      </c>
      <c r="C12" s="159">
        <f t="shared" si="8"/>
        <v>28</v>
      </c>
      <c r="D12" s="132">
        <f t="shared" si="9"/>
        <v>42</v>
      </c>
      <c r="E12" s="132">
        <f t="shared" si="10"/>
        <v>56</v>
      </c>
      <c r="F12" s="132">
        <f t="shared" si="0"/>
        <v>8</v>
      </c>
      <c r="G12" s="160">
        <f t="shared" si="1"/>
        <v>6</v>
      </c>
      <c r="H12" s="132">
        <f t="shared" si="11"/>
        <v>21</v>
      </c>
      <c r="I12" s="132">
        <f t="shared" si="12"/>
        <v>31.5</v>
      </c>
      <c r="J12" s="132">
        <f t="shared" si="13"/>
        <v>42</v>
      </c>
      <c r="K12" s="132">
        <f t="shared" si="2"/>
        <v>6.5</v>
      </c>
      <c r="L12" s="160">
        <f t="shared" si="3"/>
        <v>4</v>
      </c>
      <c r="M12" s="132">
        <f t="shared" si="14"/>
        <v>16.5</v>
      </c>
      <c r="N12" s="132">
        <f t="shared" si="15"/>
        <v>24.75</v>
      </c>
      <c r="O12" s="132">
        <f t="shared" si="16"/>
        <v>33</v>
      </c>
      <c r="P12" s="132">
        <f t="shared" si="4"/>
        <v>5.25</v>
      </c>
      <c r="Q12" s="160">
        <f t="shared" si="5"/>
        <v>3</v>
      </c>
      <c r="R12" s="132">
        <f t="shared" si="17"/>
        <v>15</v>
      </c>
      <c r="S12" s="132">
        <f t="shared" si="18"/>
        <v>22.5</v>
      </c>
      <c r="T12" s="132">
        <f t="shared" si="19"/>
        <v>30</v>
      </c>
      <c r="U12" s="132">
        <f t="shared" si="6"/>
        <v>5</v>
      </c>
      <c r="V12" s="160">
        <f t="shared" si="7"/>
        <v>2.5</v>
      </c>
    </row>
    <row r="13" spans="2:22" s="5" customFormat="1" ht="20.100000000000001" customHeight="1" x14ac:dyDescent="0.25">
      <c r="B13" s="8">
        <v>0.6</v>
      </c>
      <c r="C13" s="157">
        <f t="shared" si="8"/>
        <v>33.599999999999994</v>
      </c>
      <c r="D13" s="97">
        <f t="shared" si="9"/>
        <v>50.399999999999991</v>
      </c>
      <c r="E13" s="97">
        <f t="shared" si="10"/>
        <v>67.199999999999989</v>
      </c>
      <c r="F13" s="97">
        <f t="shared" si="0"/>
        <v>9.6</v>
      </c>
      <c r="G13" s="158">
        <f t="shared" si="1"/>
        <v>7.1999999999999993</v>
      </c>
      <c r="H13" s="97">
        <f t="shared" si="11"/>
        <v>25.2</v>
      </c>
      <c r="I13" s="97">
        <f t="shared" si="12"/>
        <v>37.799999999999997</v>
      </c>
      <c r="J13" s="97">
        <f t="shared" si="13"/>
        <v>50.4</v>
      </c>
      <c r="K13" s="97">
        <f t="shared" si="2"/>
        <v>7.8</v>
      </c>
      <c r="L13" s="158">
        <f t="shared" si="3"/>
        <v>4.8</v>
      </c>
      <c r="M13" s="97">
        <f t="shared" si="14"/>
        <v>19.799999999999997</v>
      </c>
      <c r="N13" s="97">
        <f t="shared" si="15"/>
        <v>29.699999999999996</v>
      </c>
      <c r="O13" s="97">
        <f t="shared" si="16"/>
        <v>39.599999999999994</v>
      </c>
      <c r="P13" s="97">
        <f t="shared" si="4"/>
        <v>6.3</v>
      </c>
      <c r="Q13" s="158">
        <f t="shared" si="5"/>
        <v>3.5999999999999996</v>
      </c>
      <c r="R13" s="97">
        <f t="shared" si="17"/>
        <v>18</v>
      </c>
      <c r="S13" s="97">
        <f t="shared" si="18"/>
        <v>27</v>
      </c>
      <c r="T13" s="97">
        <f t="shared" si="19"/>
        <v>36</v>
      </c>
      <c r="U13" s="97">
        <f t="shared" si="6"/>
        <v>6</v>
      </c>
      <c r="V13" s="158">
        <f t="shared" si="7"/>
        <v>3</v>
      </c>
    </row>
    <row r="14" spans="2:22" s="5" customFormat="1" ht="20.100000000000001" customHeight="1" x14ac:dyDescent="0.25">
      <c r="B14" s="8">
        <v>0.7</v>
      </c>
      <c r="C14" s="159">
        <f t="shared" si="8"/>
        <v>39.199999999999996</v>
      </c>
      <c r="D14" s="132">
        <f t="shared" si="9"/>
        <v>58.8</v>
      </c>
      <c r="E14" s="132">
        <f t="shared" si="10"/>
        <v>78.399999999999991</v>
      </c>
      <c r="F14" s="132">
        <f t="shared" si="0"/>
        <v>11.2</v>
      </c>
      <c r="G14" s="160">
        <f t="shared" si="1"/>
        <v>8.3999999999999986</v>
      </c>
      <c r="H14" s="132">
        <f t="shared" si="11"/>
        <v>29.4</v>
      </c>
      <c r="I14" s="132">
        <f t="shared" si="12"/>
        <v>44.099999999999994</v>
      </c>
      <c r="J14" s="132">
        <f t="shared" si="13"/>
        <v>58.8</v>
      </c>
      <c r="K14" s="132">
        <f t="shared" si="2"/>
        <v>9.1</v>
      </c>
      <c r="L14" s="160">
        <f t="shared" si="3"/>
        <v>5.6</v>
      </c>
      <c r="M14" s="132">
        <f t="shared" si="14"/>
        <v>23.099999999999998</v>
      </c>
      <c r="N14" s="132">
        <f t="shared" si="15"/>
        <v>34.65</v>
      </c>
      <c r="O14" s="132">
        <f t="shared" si="16"/>
        <v>46.199999999999996</v>
      </c>
      <c r="P14" s="132">
        <f t="shared" si="4"/>
        <v>7.35</v>
      </c>
      <c r="Q14" s="160">
        <f t="shared" si="5"/>
        <v>4.1999999999999993</v>
      </c>
      <c r="R14" s="132">
        <f t="shared" si="17"/>
        <v>21</v>
      </c>
      <c r="S14" s="132">
        <f t="shared" si="18"/>
        <v>31.5</v>
      </c>
      <c r="T14" s="132">
        <f t="shared" si="19"/>
        <v>42</v>
      </c>
      <c r="U14" s="132">
        <f t="shared" si="6"/>
        <v>7</v>
      </c>
      <c r="V14" s="160">
        <f t="shared" si="7"/>
        <v>3.5</v>
      </c>
    </row>
    <row r="15" spans="2:22" s="5" customFormat="1" ht="20.100000000000001" customHeight="1" x14ac:dyDescent="0.25">
      <c r="B15" s="8">
        <v>0.8</v>
      </c>
      <c r="C15" s="157">
        <f t="shared" si="8"/>
        <v>44.800000000000004</v>
      </c>
      <c r="D15" s="97">
        <f t="shared" si="9"/>
        <v>67.2</v>
      </c>
      <c r="E15" s="97">
        <f t="shared" si="10"/>
        <v>89.600000000000009</v>
      </c>
      <c r="F15" s="97">
        <f t="shared" si="0"/>
        <v>12.8</v>
      </c>
      <c r="G15" s="158">
        <f t="shared" si="1"/>
        <v>9.6000000000000014</v>
      </c>
      <c r="H15" s="97">
        <f t="shared" si="11"/>
        <v>33.6</v>
      </c>
      <c r="I15" s="97">
        <f t="shared" si="12"/>
        <v>50.400000000000006</v>
      </c>
      <c r="J15" s="97">
        <f t="shared" si="13"/>
        <v>67.2</v>
      </c>
      <c r="K15" s="97">
        <f t="shared" si="2"/>
        <v>10.4</v>
      </c>
      <c r="L15" s="158">
        <f t="shared" si="3"/>
        <v>6.4</v>
      </c>
      <c r="M15" s="97">
        <f t="shared" si="14"/>
        <v>26.400000000000002</v>
      </c>
      <c r="N15" s="97">
        <f t="shared" si="15"/>
        <v>39.6</v>
      </c>
      <c r="O15" s="97">
        <f t="shared" si="16"/>
        <v>52.800000000000004</v>
      </c>
      <c r="P15" s="97">
        <f t="shared" si="4"/>
        <v>8.4</v>
      </c>
      <c r="Q15" s="158">
        <f t="shared" si="5"/>
        <v>4.8000000000000007</v>
      </c>
      <c r="R15" s="97">
        <f t="shared" si="17"/>
        <v>24</v>
      </c>
      <c r="S15" s="97">
        <f t="shared" si="18"/>
        <v>36</v>
      </c>
      <c r="T15" s="97">
        <f t="shared" si="19"/>
        <v>48</v>
      </c>
      <c r="U15" s="97">
        <f t="shared" si="6"/>
        <v>8</v>
      </c>
      <c r="V15" s="158">
        <f t="shared" si="7"/>
        <v>4</v>
      </c>
    </row>
    <row r="16" spans="2:22" s="5" customFormat="1" ht="20.100000000000001" customHeight="1" x14ac:dyDescent="0.25">
      <c r="B16" s="8">
        <v>0.9</v>
      </c>
      <c r="C16" s="159">
        <f t="shared" si="8"/>
        <v>50.400000000000006</v>
      </c>
      <c r="D16" s="132">
        <f t="shared" si="9"/>
        <v>75.600000000000009</v>
      </c>
      <c r="E16" s="132">
        <f t="shared" si="10"/>
        <v>100.80000000000001</v>
      </c>
      <c r="F16" s="132">
        <f t="shared" si="0"/>
        <v>14.4</v>
      </c>
      <c r="G16" s="160">
        <f t="shared" si="1"/>
        <v>10.8</v>
      </c>
      <c r="H16" s="132">
        <f t="shared" si="11"/>
        <v>37.800000000000004</v>
      </c>
      <c r="I16" s="132">
        <f t="shared" si="12"/>
        <v>56.7</v>
      </c>
      <c r="J16" s="132">
        <f t="shared" si="13"/>
        <v>75.600000000000009</v>
      </c>
      <c r="K16" s="132">
        <f t="shared" si="2"/>
        <v>11.700000000000001</v>
      </c>
      <c r="L16" s="160">
        <f t="shared" si="3"/>
        <v>7.2</v>
      </c>
      <c r="M16" s="132">
        <f t="shared" si="14"/>
        <v>29.700000000000003</v>
      </c>
      <c r="N16" s="132">
        <f t="shared" si="15"/>
        <v>44.550000000000004</v>
      </c>
      <c r="O16" s="132">
        <f t="shared" si="16"/>
        <v>59.400000000000006</v>
      </c>
      <c r="P16" s="132">
        <f t="shared" si="4"/>
        <v>9.4500000000000011</v>
      </c>
      <c r="Q16" s="160">
        <f t="shared" si="5"/>
        <v>5.4</v>
      </c>
      <c r="R16" s="132">
        <f t="shared" si="17"/>
        <v>27</v>
      </c>
      <c r="S16" s="132">
        <f t="shared" si="18"/>
        <v>40.5</v>
      </c>
      <c r="T16" s="132">
        <f t="shared" si="19"/>
        <v>54</v>
      </c>
      <c r="U16" s="132">
        <f t="shared" si="6"/>
        <v>9</v>
      </c>
      <c r="V16" s="160">
        <f t="shared" si="7"/>
        <v>4.5</v>
      </c>
    </row>
    <row r="17" spans="2:22" s="5" customFormat="1" ht="20.100000000000001" customHeight="1" x14ac:dyDescent="0.25">
      <c r="B17" s="8">
        <v>1</v>
      </c>
      <c r="C17" s="157">
        <f t="shared" si="8"/>
        <v>56</v>
      </c>
      <c r="D17" s="97">
        <f t="shared" si="9"/>
        <v>84</v>
      </c>
      <c r="E17" s="97">
        <f t="shared" si="10"/>
        <v>112</v>
      </c>
      <c r="F17" s="97">
        <f t="shared" si="0"/>
        <v>16</v>
      </c>
      <c r="G17" s="158">
        <f t="shared" si="1"/>
        <v>12</v>
      </c>
      <c r="H17" s="97">
        <f t="shared" si="11"/>
        <v>42</v>
      </c>
      <c r="I17" s="97">
        <f t="shared" si="12"/>
        <v>63</v>
      </c>
      <c r="J17" s="97">
        <f t="shared" si="13"/>
        <v>84</v>
      </c>
      <c r="K17" s="97">
        <f t="shared" si="2"/>
        <v>13</v>
      </c>
      <c r="L17" s="158">
        <f t="shared" si="3"/>
        <v>8</v>
      </c>
      <c r="M17" s="97">
        <f t="shared" si="14"/>
        <v>33</v>
      </c>
      <c r="N17" s="97">
        <f t="shared" si="15"/>
        <v>49.5</v>
      </c>
      <c r="O17" s="97">
        <f t="shared" si="16"/>
        <v>66</v>
      </c>
      <c r="P17" s="97">
        <f t="shared" si="4"/>
        <v>10.5</v>
      </c>
      <c r="Q17" s="158">
        <f t="shared" si="5"/>
        <v>6</v>
      </c>
      <c r="R17" s="97">
        <f t="shared" si="17"/>
        <v>30</v>
      </c>
      <c r="S17" s="97">
        <f t="shared" si="18"/>
        <v>45</v>
      </c>
      <c r="T17" s="97">
        <f t="shared" si="19"/>
        <v>60</v>
      </c>
      <c r="U17" s="97">
        <f t="shared" si="6"/>
        <v>10</v>
      </c>
      <c r="V17" s="158">
        <f t="shared" si="7"/>
        <v>5</v>
      </c>
    </row>
    <row r="18" spans="2:22" s="5" customFormat="1" ht="20.100000000000001" customHeight="1" x14ac:dyDescent="0.25">
      <c r="B18" s="8">
        <v>1.1000000000000001</v>
      </c>
      <c r="C18" s="159">
        <f t="shared" si="8"/>
        <v>61.600000000000009</v>
      </c>
      <c r="D18" s="132">
        <f t="shared" si="9"/>
        <v>92.4</v>
      </c>
      <c r="E18" s="132">
        <f t="shared" si="10"/>
        <v>123.20000000000002</v>
      </c>
      <c r="F18" s="132">
        <f t="shared" si="0"/>
        <v>17.600000000000001</v>
      </c>
      <c r="G18" s="160">
        <f t="shared" si="1"/>
        <v>13.200000000000001</v>
      </c>
      <c r="H18" s="132">
        <f t="shared" si="11"/>
        <v>46.2</v>
      </c>
      <c r="I18" s="132">
        <f t="shared" si="12"/>
        <v>69.300000000000011</v>
      </c>
      <c r="J18" s="132">
        <f t="shared" si="13"/>
        <v>92.4</v>
      </c>
      <c r="K18" s="132">
        <f t="shared" si="2"/>
        <v>14.3</v>
      </c>
      <c r="L18" s="160">
        <f t="shared" si="3"/>
        <v>8.8000000000000007</v>
      </c>
      <c r="M18" s="132">
        <f t="shared" si="14"/>
        <v>36.300000000000004</v>
      </c>
      <c r="N18" s="132">
        <f t="shared" si="15"/>
        <v>54.45</v>
      </c>
      <c r="O18" s="132">
        <f t="shared" si="16"/>
        <v>72.600000000000009</v>
      </c>
      <c r="P18" s="132">
        <f t="shared" si="4"/>
        <v>11.55</v>
      </c>
      <c r="Q18" s="160">
        <f t="shared" si="5"/>
        <v>6.6000000000000005</v>
      </c>
      <c r="R18" s="132">
        <f t="shared" si="17"/>
        <v>33</v>
      </c>
      <c r="S18" s="132">
        <f t="shared" si="18"/>
        <v>49.5</v>
      </c>
      <c r="T18" s="132">
        <f t="shared" si="19"/>
        <v>66</v>
      </c>
      <c r="U18" s="132">
        <f t="shared" si="6"/>
        <v>11</v>
      </c>
      <c r="V18" s="160">
        <f t="shared" si="7"/>
        <v>5.5</v>
      </c>
    </row>
    <row r="19" spans="2:22" s="5" customFormat="1" ht="20.100000000000001" customHeight="1" thickBot="1" x14ac:dyDescent="0.3">
      <c r="B19" s="153">
        <v>1.2</v>
      </c>
      <c r="C19" s="161">
        <f t="shared" si="8"/>
        <v>67.199999999999989</v>
      </c>
      <c r="D19" s="98">
        <f t="shared" si="9"/>
        <v>100.79999999999998</v>
      </c>
      <c r="E19" s="98">
        <f t="shared" si="10"/>
        <v>134.39999999999998</v>
      </c>
      <c r="F19" s="98">
        <f t="shared" si="0"/>
        <v>19.2</v>
      </c>
      <c r="G19" s="162">
        <f t="shared" si="1"/>
        <v>14.399999999999999</v>
      </c>
      <c r="H19" s="98">
        <f t="shared" si="11"/>
        <v>50.4</v>
      </c>
      <c r="I19" s="98">
        <f t="shared" si="12"/>
        <v>75.599999999999994</v>
      </c>
      <c r="J19" s="98">
        <f t="shared" si="13"/>
        <v>100.8</v>
      </c>
      <c r="K19" s="98">
        <f t="shared" si="2"/>
        <v>15.6</v>
      </c>
      <c r="L19" s="162">
        <f t="shared" si="3"/>
        <v>9.6</v>
      </c>
      <c r="M19" s="98">
        <f t="shared" si="14"/>
        <v>39.599999999999994</v>
      </c>
      <c r="N19" s="98">
        <f t="shared" si="15"/>
        <v>59.399999999999991</v>
      </c>
      <c r="O19" s="98">
        <f t="shared" si="16"/>
        <v>79.199999999999989</v>
      </c>
      <c r="P19" s="98">
        <f t="shared" si="4"/>
        <v>12.6</v>
      </c>
      <c r="Q19" s="162">
        <f t="shared" si="5"/>
        <v>7.1999999999999993</v>
      </c>
      <c r="R19" s="98">
        <f t="shared" si="17"/>
        <v>36</v>
      </c>
      <c r="S19" s="98">
        <f t="shared" si="18"/>
        <v>54</v>
      </c>
      <c r="T19" s="98">
        <f t="shared" si="19"/>
        <v>72</v>
      </c>
      <c r="U19" s="98">
        <f t="shared" si="6"/>
        <v>12</v>
      </c>
      <c r="V19" s="162">
        <f t="shared" si="7"/>
        <v>6</v>
      </c>
    </row>
    <row r="20" spans="2:22" s="5" customFormat="1" ht="19.5" customHeight="1" x14ac:dyDescent="0.2">
      <c r="B20" s="12"/>
      <c r="C20" s="11"/>
      <c r="D20" s="11"/>
      <c r="E20" s="11"/>
      <c r="F20" s="11"/>
      <c r="G20" s="11"/>
      <c r="H20" s="11"/>
      <c r="I20" s="11"/>
      <c r="J20" s="11"/>
      <c r="K20" s="11"/>
      <c r="L20" s="11"/>
      <c r="M20" s="11"/>
      <c r="N20" s="11"/>
      <c r="O20" s="11"/>
      <c r="P20" s="11"/>
      <c r="Q20" s="11"/>
      <c r="R20" s="11"/>
      <c r="S20" s="11"/>
      <c r="T20" s="11"/>
      <c r="U20" s="11"/>
      <c r="V20" s="6"/>
    </row>
    <row r="21" spans="2:22" ht="20.100000000000001" customHeight="1" x14ac:dyDescent="0.25"/>
    <row r="22" spans="2:22" ht="20.100000000000001" customHeight="1" x14ac:dyDescent="0.25">
      <c r="B22" s="2" t="s">
        <v>55</v>
      </c>
      <c r="C22" s="2">
        <f>H4*0.925</f>
        <v>27.75</v>
      </c>
      <c r="D22" s="2">
        <f>H4*1.075</f>
        <v>32.25</v>
      </c>
      <c r="E22" s="2" t="s">
        <v>54</v>
      </c>
    </row>
    <row r="23" spans="2:22" ht="20.100000000000001" customHeight="1" x14ac:dyDescent="0.25"/>
    <row r="24" spans="2:22" ht="15.9" customHeight="1" x14ac:dyDescent="0.25"/>
    <row r="25" spans="2:22" s="5" customFormat="1" x14ac:dyDescent="0.25"/>
    <row r="26" spans="2:22" ht="15.9" customHeight="1" x14ac:dyDescent="0.25"/>
    <row r="27" spans="2:22" ht="15.9" customHeight="1" x14ac:dyDescent="0.25"/>
    <row r="28" spans="2:22" ht="15.9" customHeight="1" x14ac:dyDescent="0.25"/>
    <row r="29" spans="2:22" ht="15.9" customHeight="1" x14ac:dyDescent="0.25"/>
    <row r="30" spans="2:22" ht="15.9" customHeight="1" x14ac:dyDescent="0.25"/>
    <row r="31" spans="2:22" ht="15.9" customHeight="1" x14ac:dyDescent="0.25"/>
    <row r="32" spans="2:22" ht="15.9" customHeight="1" x14ac:dyDescent="0.25"/>
    <row r="33" ht="15.9" customHeight="1" x14ac:dyDescent="0.25"/>
    <row r="34" ht="15.9" customHeight="1" x14ac:dyDescent="0.25"/>
    <row r="35" ht="15.9" customHeight="1" x14ac:dyDescent="0.25"/>
  </sheetData>
  <mergeCells count="12">
    <mergeCell ref="P7:P9"/>
    <mergeCell ref="Q7:Q9"/>
    <mergeCell ref="U7:U9"/>
    <mergeCell ref="V7:V9"/>
    <mergeCell ref="R6:V6"/>
    <mergeCell ref="M6:Q6"/>
    <mergeCell ref="C6:G6"/>
    <mergeCell ref="H6:L6"/>
    <mergeCell ref="F7:F9"/>
    <mergeCell ref="G7:G9"/>
    <mergeCell ref="K7:K9"/>
    <mergeCell ref="L7:L9"/>
  </mergeCells>
  <phoneticPr fontId="19" type="noConversion"/>
  <conditionalFormatting sqref="C10:E19 H10:J19 M10:O19 R10:T19">
    <cfRule type="cellIs" dxfId="1" priority="2" stopIfTrue="1" operator="between">
      <formula>$C$22</formula>
      <formula>$D$22</formula>
    </cfRule>
  </conditionalFormatting>
  <conditionalFormatting sqref="F10:G19 K10:L19 P10:Q19 U10:V19 C20:T20">
    <cfRule type="cellIs" dxfId="0" priority="1" stopIfTrue="1" operator="between">
      <formula>#REF!</formula>
      <formula>#REF!</formula>
    </cfRule>
  </conditionalFormatting>
  <printOptions horizontalCentered="1" verticalCentered="1"/>
  <pageMargins left="0.59055118110236227" right="0.59055118110236227" top="0.59055118110236227" bottom="0.78740157480314965" header="0.35433070866141736" footer="0.51181102362204722"/>
  <pageSetup paperSize="9" firstPageNumber="0" orientation="landscape" r:id="rId1"/>
  <headerFooter alignWithMargins="0">
    <oddFooter xml:space="preserve">&amp;RDCJ version 11 dated December 2021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70"/>
  <sheetViews>
    <sheetView tabSelected="1" workbookViewId="0">
      <selection activeCell="K2" sqref="K2:K13"/>
    </sheetView>
  </sheetViews>
  <sheetFormatPr defaultRowHeight="15" x14ac:dyDescent="0.25"/>
  <cols>
    <col min="1" max="1" width="10.33203125" style="62" customWidth="1"/>
    <col min="2" max="2" width="9.6640625" customWidth="1"/>
    <col min="3" max="3" width="6.5546875" customWidth="1"/>
    <col min="4" max="4" width="12.6640625" style="68" customWidth="1"/>
    <col min="5" max="5" width="12.6640625" style="59" customWidth="1"/>
    <col min="6" max="6" width="6.5546875" style="59" customWidth="1"/>
    <col min="7" max="7" width="10.44140625" style="59" customWidth="1"/>
    <col min="8" max="8" width="9.6640625" style="59" customWidth="1"/>
    <col min="9" max="9" width="4.5546875" style="59" customWidth="1"/>
    <col min="10" max="10" width="12.6640625" style="68" customWidth="1"/>
    <col min="11" max="11" width="12.6640625" customWidth="1"/>
  </cols>
  <sheetData>
    <row r="1" spans="1:12" x14ac:dyDescent="0.25">
      <c r="A1"/>
      <c r="D1"/>
      <c r="E1"/>
      <c r="F1" s="61"/>
      <c r="G1" s="62"/>
      <c r="H1" s="58"/>
      <c r="I1" s="57"/>
      <c r="J1" s="150" t="s">
        <v>1</v>
      </c>
      <c r="K1" s="18" t="s">
        <v>18</v>
      </c>
    </row>
    <row r="2" spans="1:12" ht="13.2" x14ac:dyDescent="0.25">
      <c r="A2"/>
      <c r="D2"/>
      <c r="E2"/>
      <c r="F2" s="61"/>
      <c r="G2" s="336" t="s">
        <v>66</v>
      </c>
      <c r="H2" s="339" t="s">
        <v>15</v>
      </c>
      <c r="I2" s="339"/>
      <c r="J2" s="340" t="s">
        <v>11</v>
      </c>
      <c r="K2" s="18">
        <v>12</v>
      </c>
    </row>
    <row r="3" spans="1:12" ht="13.2" x14ac:dyDescent="0.25">
      <c r="A3"/>
      <c r="D3"/>
      <c r="E3"/>
      <c r="F3" s="61"/>
      <c r="G3" s="337"/>
      <c r="H3" s="339" t="s">
        <v>16</v>
      </c>
      <c r="I3" s="339"/>
      <c r="J3" s="341"/>
      <c r="K3" s="18">
        <v>6</v>
      </c>
    </row>
    <row r="4" spans="1:12" ht="13.2" x14ac:dyDescent="0.25">
      <c r="A4"/>
      <c r="D4"/>
      <c r="E4"/>
      <c r="F4" s="61"/>
      <c r="G4" s="337"/>
      <c r="H4" s="339" t="s">
        <v>17</v>
      </c>
      <c r="I4" s="339"/>
      <c r="J4" s="342"/>
      <c r="K4" s="18" t="s">
        <v>5</v>
      </c>
    </row>
    <row r="5" spans="1:12" ht="13.2" x14ac:dyDescent="0.25">
      <c r="A5"/>
      <c r="D5"/>
      <c r="E5"/>
      <c r="F5" s="61"/>
      <c r="G5" s="337"/>
      <c r="H5" s="339" t="s">
        <v>15</v>
      </c>
      <c r="I5" s="339"/>
      <c r="J5" s="340" t="s">
        <v>12</v>
      </c>
      <c r="K5" s="18">
        <v>10</v>
      </c>
    </row>
    <row r="6" spans="1:12" ht="13.2" x14ac:dyDescent="0.25">
      <c r="A6"/>
      <c r="D6"/>
      <c r="E6"/>
      <c r="F6" s="61"/>
      <c r="G6" s="337"/>
      <c r="H6" s="339" t="s">
        <v>16</v>
      </c>
      <c r="I6" s="339"/>
      <c r="J6" s="341"/>
      <c r="K6" s="18">
        <v>5</v>
      </c>
    </row>
    <row r="7" spans="1:12" ht="13.2" x14ac:dyDescent="0.25">
      <c r="A7"/>
      <c r="D7"/>
      <c r="E7"/>
      <c r="F7" s="61"/>
      <c r="G7" s="337"/>
      <c r="H7" s="339" t="s">
        <v>17</v>
      </c>
      <c r="I7" s="339"/>
      <c r="J7" s="342"/>
      <c r="K7" s="18" t="s">
        <v>5</v>
      </c>
    </row>
    <row r="8" spans="1:12" ht="13.2" x14ac:dyDescent="0.25">
      <c r="A8"/>
      <c r="D8"/>
      <c r="E8"/>
      <c r="F8" s="61"/>
      <c r="G8" s="337"/>
      <c r="H8" s="339" t="s">
        <v>15</v>
      </c>
      <c r="I8" s="339"/>
      <c r="J8" s="340" t="s">
        <v>13</v>
      </c>
      <c r="K8" s="18">
        <v>8</v>
      </c>
    </row>
    <row r="9" spans="1:12" ht="13.2" x14ac:dyDescent="0.25">
      <c r="A9"/>
      <c r="D9"/>
      <c r="E9"/>
      <c r="F9" s="61"/>
      <c r="G9" s="337"/>
      <c r="H9" s="339" t="s">
        <v>16</v>
      </c>
      <c r="I9" s="339"/>
      <c r="J9" s="341"/>
      <c r="K9" s="18">
        <v>4</v>
      </c>
    </row>
    <row r="10" spans="1:12" ht="13.2" x14ac:dyDescent="0.25">
      <c r="A10"/>
      <c r="D10"/>
      <c r="E10"/>
      <c r="F10" s="61"/>
      <c r="G10" s="337"/>
      <c r="H10" s="339" t="s">
        <v>17</v>
      </c>
      <c r="I10" s="339"/>
      <c r="J10" s="342"/>
      <c r="K10" s="18" t="s">
        <v>5</v>
      </c>
    </row>
    <row r="11" spans="1:12" ht="13.2" x14ac:dyDescent="0.25">
      <c r="A11"/>
      <c r="D11"/>
      <c r="E11"/>
      <c r="F11" s="61"/>
      <c r="G11" s="337"/>
      <c r="H11" s="339" t="s">
        <v>15</v>
      </c>
      <c r="I11" s="339"/>
      <c r="J11" s="340" t="s">
        <v>14</v>
      </c>
      <c r="K11" s="18">
        <v>7.5</v>
      </c>
    </row>
    <row r="12" spans="1:12" ht="13.2" x14ac:dyDescent="0.25">
      <c r="A12"/>
      <c r="D12"/>
      <c r="E12"/>
      <c r="F12" s="61"/>
      <c r="G12" s="337"/>
      <c r="H12" s="339" t="s">
        <v>16</v>
      </c>
      <c r="I12" s="339"/>
      <c r="J12" s="341"/>
      <c r="K12" s="18">
        <v>3.5</v>
      </c>
    </row>
    <row r="13" spans="1:12" ht="13.2" x14ac:dyDescent="0.25">
      <c r="A13"/>
      <c r="D13"/>
      <c r="E13"/>
      <c r="F13" s="61"/>
      <c r="G13" s="338"/>
      <c r="H13" s="339" t="s">
        <v>17</v>
      </c>
      <c r="I13" s="339"/>
      <c r="J13" s="342"/>
      <c r="K13" s="18" t="s">
        <v>5</v>
      </c>
    </row>
    <row r="14" spans="1:12" ht="12.75" customHeight="1" x14ac:dyDescent="0.25">
      <c r="G14" s="63"/>
      <c r="H14" s="2"/>
      <c r="I14" s="2"/>
      <c r="J14" s="60"/>
      <c r="K14" s="61"/>
    </row>
    <row r="15" spans="1:12" x14ac:dyDescent="0.25">
      <c r="B15" s="58"/>
      <c r="C15" s="57"/>
      <c r="D15" s="150" t="s">
        <v>1</v>
      </c>
      <c r="E15" s="18" t="s">
        <v>18</v>
      </c>
      <c r="F15" s="61"/>
      <c r="G15" s="62"/>
      <c r="H15" s="58"/>
      <c r="I15" s="57"/>
      <c r="J15" s="151" t="s">
        <v>1</v>
      </c>
      <c r="K15" s="18" t="s">
        <v>18</v>
      </c>
    </row>
    <row r="16" spans="1:12" ht="12.75" customHeight="1" x14ac:dyDescent="0.25">
      <c r="A16" s="336" t="s">
        <v>99</v>
      </c>
      <c r="B16" s="339" t="s">
        <v>15</v>
      </c>
      <c r="C16" s="339"/>
      <c r="D16" s="340" t="s">
        <v>11</v>
      </c>
      <c r="E16" s="18">
        <v>19</v>
      </c>
      <c r="F16" s="61"/>
      <c r="G16" s="347" t="s">
        <v>10</v>
      </c>
      <c r="H16" s="343" t="s">
        <v>15</v>
      </c>
      <c r="I16" s="344"/>
      <c r="J16" s="340" t="s">
        <v>11</v>
      </c>
      <c r="K16" s="148">
        <v>15</v>
      </c>
      <c r="L16" s="164"/>
    </row>
    <row r="17" spans="1:12" ht="13.2" x14ac:dyDescent="0.25">
      <c r="A17" s="337"/>
      <c r="B17" s="339" t="s">
        <v>16</v>
      </c>
      <c r="C17" s="339"/>
      <c r="D17" s="341"/>
      <c r="E17" s="18">
        <v>14</v>
      </c>
      <c r="F17" s="61"/>
      <c r="G17" s="348"/>
      <c r="H17" s="343" t="s">
        <v>16</v>
      </c>
      <c r="I17" s="344"/>
      <c r="J17" s="345"/>
      <c r="K17" s="148">
        <v>10</v>
      </c>
      <c r="L17" s="164"/>
    </row>
    <row r="18" spans="1:12" ht="13.2" x14ac:dyDescent="0.25">
      <c r="A18" s="337"/>
      <c r="B18" s="339" t="s">
        <v>17</v>
      </c>
      <c r="C18" s="339"/>
      <c r="D18" s="342"/>
      <c r="E18" s="18">
        <v>12</v>
      </c>
      <c r="F18" s="61"/>
      <c r="G18" s="348"/>
      <c r="H18" s="355" t="s">
        <v>17</v>
      </c>
      <c r="I18" s="355"/>
      <c r="J18" s="346"/>
      <c r="K18" s="148" t="s">
        <v>5</v>
      </c>
      <c r="L18" s="164"/>
    </row>
    <row r="19" spans="1:12" ht="13.2" x14ac:dyDescent="0.25">
      <c r="A19" s="337"/>
      <c r="B19" s="339" t="s">
        <v>15</v>
      </c>
      <c r="C19" s="339"/>
      <c r="D19" s="340" t="s">
        <v>12</v>
      </c>
      <c r="E19" s="18">
        <v>17</v>
      </c>
      <c r="F19" s="61"/>
      <c r="G19" s="348"/>
      <c r="H19" s="343" t="s">
        <v>15</v>
      </c>
      <c r="I19" s="339"/>
      <c r="J19" s="340" t="s">
        <v>12</v>
      </c>
      <c r="K19" s="18">
        <v>12</v>
      </c>
      <c r="L19" s="164"/>
    </row>
    <row r="20" spans="1:12" ht="13.2" x14ac:dyDescent="0.25">
      <c r="A20" s="337"/>
      <c r="B20" s="339" t="s">
        <v>16</v>
      </c>
      <c r="C20" s="339"/>
      <c r="D20" s="341"/>
      <c r="E20" s="18">
        <v>12</v>
      </c>
      <c r="F20" s="61"/>
      <c r="G20" s="348"/>
      <c r="H20" s="343" t="s">
        <v>16</v>
      </c>
      <c r="I20" s="339"/>
      <c r="J20" s="345"/>
      <c r="K20" s="18">
        <v>7</v>
      </c>
      <c r="L20" s="164"/>
    </row>
    <row r="21" spans="1:12" ht="13.2" x14ac:dyDescent="0.25">
      <c r="A21" s="337"/>
      <c r="B21" s="339" t="s">
        <v>17</v>
      </c>
      <c r="C21" s="339"/>
      <c r="D21" s="342"/>
      <c r="E21" s="18">
        <v>9.5</v>
      </c>
      <c r="F21" s="61"/>
      <c r="G21" s="348"/>
      <c r="H21" s="355" t="s">
        <v>17</v>
      </c>
      <c r="I21" s="354"/>
      <c r="J21" s="346"/>
      <c r="K21" s="18" t="s">
        <v>5</v>
      </c>
      <c r="L21" s="164"/>
    </row>
    <row r="22" spans="1:12" ht="13.2" x14ac:dyDescent="0.25">
      <c r="A22" s="337"/>
      <c r="B22" s="339" t="s">
        <v>15</v>
      </c>
      <c r="C22" s="339"/>
      <c r="D22" s="340" t="s">
        <v>13</v>
      </c>
      <c r="E22" s="18">
        <v>16</v>
      </c>
      <c r="F22" s="61"/>
      <c r="G22" s="348"/>
      <c r="H22" s="343" t="s">
        <v>15</v>
      </c>
      <c r="I22" s="339"/>
      <c r="J22" s="340" t="s">
        <v>13</v>
      </c>
      <c r="K22" s="18">
        <v>10</v>
      </c>
      <c r="L22" s="164"/>
    </row>
    <row r="23" spans="1:12" ht="13.2" x14ac:dyDescent="0.25">
      <c r="A23" s="337"/>
      <c r="B23" s="339" t="s">
        <v>16</v>
      </c>
      <c r="C23" s="339"/>
      <c r="D23" s="341"/>
      <c r="E23" s="18">
        <v>9</v>
      </c>
      <c r="F23" s="61"/>
      <c r="G23" s="348"/>
      <c r="H23" s="343" t="s">
        <v>16</v>
      </c>
      <c r="I23" s="339"/>
      <c r="J23" s="345"/>
      <c r="K23" s="18">
        <v>5.5</v>
      </c>
      <c r="L23" s="164"/>
    </row>
    <row r="24" spans="1:12" ht="13.2" x14ac:dyDescent="0.25">
      <c r="A24" s="337"/>
      <c r="B24" s="339" t="s">
        <v>17</v>
      </c>
      <c r="C24" s="339"/>
      <c r="D24" s="342"/>
      <c r="E24" s="18">
        <v>7</v>
      </c>
      <c r="F24" s="61"/>
      <c r="G24" s="348"/>
      <c r="H24" s="355" t="s">
        <v>17</v>
      </c>
      <c r="I24" s="354"/>
      <c r="J24" s="346"/>
      <c r="K24" s="18" t="s">
        <v>5</v>
      </c>
      <c r="L24" s="164"/>
    </row>
    <row r="25" spans="1:12" ht="13.2" x14ac:dyDescent="0.25">
      <c r="A25" s="337"/>
      <c r="B25" s="339" t="s">
        <v>15</v>
      </c>
      <c r="C25" s="339"/>
      <c r="D25" s="340" t="s">
        <v>14</v>
      </c>
      <c r="E25" s="18">
        <v>16.5</v>
      </c>
      <c r="F25" s="61"/>
      <c r="G25" s="348"/>
      <c r="H25" s="343" t="s">
        <v>15</v>
      </c>
      <c r="I25" s="339"/>
      <c r="J25" s="340" t="s">
        <v>14</v>
      </c>
      <c r="K25" s="18">
        <v>9.5</v>
      </c>
      <c r="L25" s="164"/>
    </row>
    <row r="26" spans="1:12" ht="13.2" x14ac:dyDescent="0.25">
      <c r="A26" s="337"/>
      <c r="B26" s="339" t="s">
        <v>16</v>
      </c>
      <c r="C26" s="339"/>
      <c r="D26" s="341"/>
      <c r="E26" s="18">
        <v>7</v>
      </c>
      <c r="F26" s="61"/>
      <c r="G26" s="348"/>
      <c r="H26" s="356" t="s">
        <v>16</v>
      </c>
      <c r="I26" s="357"/>
      <c r="J26" s="345"/>
      <c r="K26" s="149">
        <v>5</v>
      </c>
      <c r="L26" s="164"/>
    </row>
    <row r="27" spans="1:12" ht="13.2" x14ac:dyDescent="0.25">
      <c r="A27" s="338"/>
      <c r="B27" s="339" t="s">
        <v>17</v>
      </c>
      <c r="C27" s="339"/>
      <c r="D27" s="342"/>
      <c r="E27" s="18">
        <v>5</v>
      </c>
      <c r="F27" s="61"/>
      <c r="G27" s="349"/>
      <c r="H27" s="142" t="s">
        <v>17</v>
      </c>
      <c r="I27" s="143"/>
      <c r="J27" s="346"/>
      <c r="K27" s="148" t="s">
        <v>5</v>
      </c>
      <c r="L27" s="164"/>
    </row>
    <row r="28" spans="1:12" ht="12.75" customHeight="1" x14ac:dyDescent="0.25">
      <c r="G28" s="63"/>
      <c r="H28" s="2"/>
      <c r="I28" s="2"/>
      <c r="J28" s="60"/>
      <c r="K28" s="61"/>
    </row>
    <row r="29" spans="1:12" x14ac:dyDescent="0.25">
      <c r="B29" s="58"/>
      <c r="C29" s="57"/>
      <c r="D29" s="150" t="s">
        <v>1</v>
      </c>
      <c r="E29" s="18" t="s">
        <v>18</v>
      </c>
      <c r="F29" s="61"/>
      <c r="G29" s="63"/>
      <c r="H29" s="58"/>
      <c r="I29" s="57"/>
      <c r="J29" s="150" t="s">
        <v>1</v>
      </c>
      <c r="K29" s="18" t="s">
        <v>18</v>
      </c>
    </row>
    <row r="30" spans="1:12" ht="13.2" x14ac:dyDescent="0.25">
      <c r="A30" s="347" t="s">
        <v>100</v>
      </c>
      <c r="B30" s="339" t="s">
        <v>15</v>
      </c>
      <c r="C30" s="339"/>
      <c r="D30" s="340" t="s">
        <v>11</v>
      </c>
      <c r="E30" s="18">
        <v>20</v>
      </c>
      <c r="F30" s="61"/>
      <c r="G30" s="358" t="s">
        <v>67</v>
      </c>
      <c r="H30" s="339" t="s">
        <v>15</v>
      </c>
      <c r="I30" s="339"/>
      <c r="J30" s="340" t="s">
        <v>11</v>
      </c>
      <c r="K30" s="18">
        <v>16</v>
      </c>
    </row>
    <row r="31" spans="1:12" ht="13.2" x14ac:dyDescent="0.25">
      <c r="A31" s="348"/>
      <c r="B31" s="339" t="s">
        <v>16</v>
      </c>
      <c r="C31" s="339"/>
      <c r="D31" s="341"/>
      <c r="E31" s="18">
        <v>14</v>
      </c>
      <c r="F31" s="61"/>
      <c r="G31" s="359"/>
      <c r="H31" s="339" t="s">
        <v>16</v>
      </c>
      <c r="I31" s="339"/>
      <c r="J31" s="341"/>
      <c r="K31" s="18">
        <v>12</v>
      </c>
    </row>
    <row r="32" spans="1:12" ht="13.2" x14ac:dyDescent="0.25">
      <c r="A32" s="348"/>
      <c r="B32" s="339" t="s">
        <v>17</v>
      </c>
      <c r="C32" s="339"/>
      <c r="D32" s="342"/>
      <c r="E32" s="18">
        <v>12</v>
      </c>
      <c r="F32" s="61"/>
      <c r="G32" s="359"/>
      <c r="H32" s="339" t="s">
        <v>17</v>
      </c>
      <c r="I32" s="339"/>
      <c r="J32" s="342"/>
      <c r="K32" s="18" t="s">
        <v>5</v>
      </c>
    </row>
    <row r="33" spans="1:11" ht="13.2" x14ac:dyDescent="0.25">
      <c r="A33" s="348"/>
      <c r="B33" s="339" t="s">
        <v>15</v>
      </c>
      <c r="C33" s="339"/>
      <c r="D33" s="340" t="s">
        <v>12</v>
      </c>
      <c r="E33" s="18">
        <v>18</v>
      </c>
      <c r="F33" s="61"/>
      <c r="G33" s="359"/>
      <c r="H33" s="339" t="s">
        <v>15</v>
      </c>
      <c r="I33" s="339"/>
      <c r="J33" s="340" t="s">
        <v>12</v>
      </c>
      <c r="K33" s="18">
        <v>13</v>
      </c>
    </row>
    <row r="34" spans="1:11" ht="13.2" x14ac:dyDescent="0.25">
      <c r="A34" s="348"/>
      <c r="B34" s="339" t="s">
        <v>16</v>
      </c>
      <c r="C34" s="339"/>
      <c r="D34" s="341"/>
      <c r="E34" s="18">
        <v>12.5</v>
      </c>
      <c r="F34" s="61"/>
      <c r="G34" s="359"/>
      <c r="H34" s="339" t="s">
        <v>16</v>
      </c>
      <c r="I34" s="339"/>
      <c r="J34" s="341"/>
      <c r="K34" s="18">
        <v>8</v>
      </c>
    </row>
    <row r="35" spans="1:11" ht="13.2" x14ac:dyDescent="0.25">
      <c r="A35" s="348"/>
      <c r="B35" s="339" t="s">
        <v>17</v>
      </c>
      <c r="C35" s="339"/>
      <c r="D35" s="342"/>
      <c r="E35" s="18">
        <v>10</v>
      </c>
      <c r="F35" s="61"/>
      <c r="G35" s="359"/>
      <c r="H35" s="339" t="s">
        <v>17</v>
      </c>
      <c r="I35" s="339"/>
      <c r="J35" s="342"/>
      <c r="K35" s="18" t="s">
        <v>5</v>
      </c>
    </row>
    <row r="36" spans="1:11" ht="13.2" x14ac:dyDescent="0.25">
      <c r="A36" s="348"/>
      <c r="B36" s="339" t="s">
        <v>15</v>
      </c>
      <c r="C36" s="339"/>
      <c r="D36" s="340" t="s">
        <v>13</v>
      </c>
      <c r="E36" s="18">
        <v>16.5</v>
      </c>
      <c r="F36" s="61"/>
      <c r="G36" s="359"/>
      <c r="H36" s="339" t="s">
        <v>15</v>
      </c>
      <c r="I36" s="339"/>
      <c r="J36" s="340" t="s">
        <v>13</v>
      </c>
      <c r="K36" s="18">
        <v>10.5</v>
      </c>
    </row>
    <row r="37" spans="1:11" ht="13.2" x14ac:dyDescent="0.25">
      <c r="A37" s="348"/>
      <c r="B37" s="339" t="s">
        <v>16</v>
      </c>
      <c r="C37" s="339"/>
      <c r="D37" s="341"/>
      <c r="E37" s="18">
        <v>9.5</v>
      </c>
      <c r="F37" s="61"/>
      <c r="G37" s="359"/>
      <c r="H37" s="339" t="s">
        <v>16</v>
      </c>
      <c r="I37" s="339"/>
      <c r="J37" s="341"/>
      <c r="K37" s="18">
        <v>6</v>
      </c>
    </row>
    <row r="38" spans="1:11" ht="13.2" x14ac:dyDescent="0.25">
      <c r="A38" s="348"/>
      <c r="B38" s="339" t="s">
        <v>17</v>
      </c>
      <c r="C38" s="339"/>
      <c r="D38" s="342"/>
      <c r="E38" s="18">
        <v>8</v>
      </c>
      <c r="F38" s="61"/>
      <c r="G38" s="359"/>
      <c r="H38" s="339" t="s">
        <v>17</v>
      </c>
      <c r="I38" s="339"/>
      <c r="J38" s="342"/>
      <c r="K38" s="18" t="s">
        <v>5</v>
      </c>
    </row>
    <row r="39" spans="1:11" ht="13.2" x14ac:dyDescent="0.25">
      <c r="A39" s="348"/>
      <c r="B39" s="339" t="s">
        <v>15</v>
      </c>
      <c r="C39" s="339"/>
      <c r="D39" s="340" t="s">
        <v>14</v>
      </c>
      <c r="E39" s="18">
        <v>16.5</v>
      </c>
      <c r="F39" s="61"/>
      <c r="G39" s="359"/>
      <c r="H39" s="339" t="s">
        <v>15</v>
      </c>
      <c r="I39" s="339"/>
      <c r="J39" s="340" t="s">
        <v>14</v>
      </c>
      <c r="K39" s="18">
        <v>10</v>
      </c>
    </row>
    <row r="40" spans="1:11" ht="13.2" x14ac:dyDescent="0.25">
      <c r="A40" s="348"/>
      <c r="B40" s="339" t="s">
        <v>16</v>
      </c>
      <c r="C40" s="339"/>
      <c r="D40" s="341"/>
      <c r="E40" s="18">
        <v>7</v>
      </c>
      <c r="F40" s="61"/>
      <c r="G40" s="359"/>
      <c r="H40" s="339" t="s">
        <v>16</v>
      </c>
      <c r="I40" s="339"/>
      <c r="J40" s="341"/>
      <c r="K40" s="18">
        <v>5</v>
      </c>
    </row>
    <row r="41" spans="1:11" ht="13.2" x14ac:dyDescent="0.25">
      <c r="A41" s="349"/>
      <c r="B41" s="339" t="s">
        <v>17</v>
      </c>
      <c r="C41" s="339"/>
      <c r="D41" s="342"/>
      <c r="E41" s="18">
        <v>5</v>
      </c>
      <c r="F41" s="61"/>
      <c r="G41" s="360"/>
      <c r="H41" s="339" t="s">
        <v>17</v>
      </c>
      <c r="I41" s="339"/>
      <c r="J41" s="342"/>
      <c r="K41" s="18" t="s">
        <v>5</v>
      </c>
    </row>
    <row r="42" spans="1:11" ht="13.2" x14ac:dyDescent="0.25">
      <c r="A42" s="71"/>
      <c r="B42" s="2"/>
      <c r="C42" s="2"/>
      <c r="D42" s="60"/>
      <c r="E42" s="61"/>
      <c r="F42" s="61"/>
    </row>
    <row r="43" spans="1:11" x14ac:dyDescent="0.25">
      <c r="A43"/>
      <c r="D43"/>
      <c r="E43"/>
      <c r="F43" s="61"/>
      <c r="G43" s="62"/>
      <c r="H43" s="58"/>
      <c r="I43" s="57"/>
      <c r="J43" s="150" t="s">
        <v>1</v>
      </c>
      <c r="K43" s="18" t="s">
        <v>18</v>
      </c>
    </row>
    <row r="44" spans="1:11" ht="12.75" customHeight="1" x14ac:dyDescent="0.25">
      <c r="A44"/>
      <c r="D44"/>
      <c r="E44"/>
      <c r="F44" s="61"/>
      <c r="G44" s="350" t="s">
        <v>101</v>
      </c>
      <c r="H44" s="353" t="s">
        <v>15</v>
      </c>
      <c r="I44" s="354"/>
      <c r="J44" s="340" t="s">
        <v>11</v>
      </c>
      <c r="K44" s="18">
        <v>19</v>
      </c>
    </row>
    <row r="45" spans="1:11" ht="13.2" x14ac:dyDescent="0.25">
      <c r="A45"/>
      <c r="D45"/>
      <c r="E45"/>
      <c r="F45" s="61"/>
      <c r="G45" s="351"/>
      <c r="H45" s="353" t="s">
        <v>16</v>
      </c>
      <c r="I45" s="354"/>
      <c r="J45" s="345"/>
      <c r="K45" s="18">
        <v>16</v>
      </c>
    </row>
    <row r="46" spans="1:11" ht="13.2" x14ac:dyDescent="0.25">
      <c r="A46"/>
      <c r="D46"/>
      <c r="E46"/>
      <c r="F46" s="61"/>
      <c r="G46" s="351"/>
      <c r="H46" s="353" t="s">
        <v>17</v>
      </c>
      <c r="I46" s="354"/>
      <c r="J46" s="346"/>
      <c r="K46" s="18">
        <v>12</v>
      </c>
    </row>
    <row r="47" spans="1:11" ht="13.2" x14ac:dyDescent="0.25">
      <c r="A47"/>
      <c r="D47"/>
      <c r="E47"/>
      <c r="F47" s="61"/>
      <c r="G47" s="351"/>
      <c r="H47" s="353" t="s">
        <v>15</v>
      </c>
      <c r="I47" s="354"/>
      <c r="J47" s="340" t="s">
        <v>12</v>
      </c>
      <c r="K47" s="18">
        <v>17</v>
      </c>
    </row>
    <row r="48" spans="1:11" ht="13.2" x14ac:dyDescent="0.25">
      <c r="A48"/>
      <c r="D48"/>
      <c r="E48"/>
      <c r="F48" s="61"/>
      <c r="G48" s="351"/>
      <c r="H48" s="353" t="s">
        <v>16</v>
      </c>
      <c r="I48" s="354"/>
      <c r="J48" s="345"/>
      <c r="K48" s="18">
        <v>12</v>
      </c>
    </row>
    <row r="49" spans="1:11" ht="13.2" x14ac:dyDescent="0.25">
      <c r="A49"/>
      <c r="D49"/>
      <c r="E49"/>
      <c r="F49" s="61"/>
      <c r="G49" s="351"/>
      <c r="H49" s="353" t="s">
        <v>17</v>
      </c>
      <c r="I49" s="354"/>
      <c r="J49" s="346"/>
      <c r="K49" s="18">
        <v>8</v>
      </c>
    </row>
    <row r="50" spans="1:11" ht="13.2" x14ac:dyDescent="0.25">
      <c r="A50"/>
      <c r="D50"/>
      <c r="E50"/>
      <c r="F50" s="61"/>
      <c r="G50" s="351"/>
      <c r="H50" s="353" t="s">
        <v>15</v>
      </c>
      <c r="I50" s="354"/>
      <c r="J50" s="340" t="s">
        <v>13</v>
      </c>
      <c r="K50" s="18">
        <v>13.5</v>
      </c>
    </row>
    <row r="51" spans="1:11" ht="13.2" x14ac:dyDescent="0.25">
      <c r="A51"/>
      <c r="D51"/>
      <c r="E51"/>
      <c r="F51" s="61"/>
      <c r="G51" s="351"/>
      <c r="H51" s="353" t="s">
        <v>16</v>
      </c>
      <c r="I51" s="354"/>
      <c r="J51" s="345"/>
      <c r="K51" s="18">
        <v>8.5</v>
      </c>
    </row>
    <row r="52" spans="1:11" ht="13.2" x14ac:dyDescent="0.25">
      <c r="A52"/>
      <c r="D52"/>
      <c r="E52"/>
      <c r="F52" s="61"/>
      <c r="G52" s="351"/>
      <c r="H52" s="353" t="s">
        <v>17</v>
      </c>
      <c r="I52" s="354"/>
      <c r="J52" s="163"/>
      <c r="K52" s="18">
        <v>6</v>
      </c>
    </row>
    <row r="53" spans="1:11" ht="13.2" x14ac:dyDescent="0.25">
      <c r="A53"/>
      <c r="D53"/>
      <c r="E53"/>
      <c r="F53" s="61"/>
      <c r="G53" s="351"/>
      <c r="H53" s="353" t="s">
        <v>15</v>
      </c>
      <c r="I53" s="354"/>
      <c r="J53" s="340" t="s">
        <v>14</v>
      </c>
      <c r="K53" s="18">
        <v>12</v>
      </c>
    </row>
    <row r="54" spans="1:11" ht="13.2" x14ac:dyDescent="0.25">
      <c r="A54"/>
      <c r="D54"/>
      <c r="E54"/>
      <c r="F54" s="61"/>
      <c r="G54" s="351"/>
      <c r="H54" s="353" t="s">
        <v>16</v>
      </c>
      <c r="I54" s="354"/>
      <c r="J54" s="345"/>
      <c r="K54" s="18">
        <v>6.5</v>
      </c>
    </row>
    <row r="55" spans="1:11" ht="13.2" x14ac:dyDescent="0.25">
      <c r="A55"/>
      <c r="D55"/>
      <c r="E55"/>
      <c r="F55" s="61"/>
      <c r="G55" s="352"/>
      <c r="H55" s="353" t="s">
        <v>17</v>
      </c>
      <c r="I55" s="354"/>
      <c r="J55" s="346"/>
      <c r="K55" s="18">
        <v>5</v>
      </c>
    </row>
    <row r="56" spans="1:11" ht="12.75" customHeight="1" x14ac:dyDescent="0.25">
      <c r="A56"/>
      <c r="D56"/>
      <c r="E56"/>
    </row>
    <row r="57" spans="1:11" ht="13.2" x14ac:dyDescent="0.25">
      <c r="A57"/>
      <c r="D57"/>
      <c r="E57"/>
      <c r="F57"/>
      <c r="G57"/>
      <c r="H57"/>
      <c r="I57"/>
      <c r="J57"/>
    </row>
    <row r="58" spans="1:11" ht="13.2" x14ac:dyDescent="0.25">
      <c r="A58"/>
      <c r="D58"/>
      <c r="E58"/>
      <c r="F58"/>
      <c r="G58"/>
      <c r="H58"/>
      <c r="I58"/>
      <c r="J58"/>
    </row>
    <row r="59" spans="1:11" ht="13.2" x14ac:dyDescent="0.25">
      <c r="A59"/>
      <c r="D59"/>
      <c r="E59"/>
      <c r="F59"/>
      <c r="G59"/>
      <c r="H59"/>
      <c r="I59"/>
      <c r="J59"/>
    </row>
    <row r="60" spans="1:11" ht="13.2" x14ac:dyDescent="0.25">
      <c r="A60"/>
      <c r="D60"/>
      <c r="E60"/>
      <c r="F60"/>
      <c r="G60"/>
      <c r="H60"/>
      <c r="I60"/>
      <c r="J60"/>
    </row>
    <row r="61" spans="1:11" ht="13.2" x14ac:dyDescent="0.25">
      <c r="A61"/>
      <c r="D61"/>
      <c r="E61"/>
      <c r="F61"/>
      <c r="G61"/>
      <c r="H61"/>
      <c r="I61"/>
      <c r="J61"/>
    </row>
    <row r="62" spans="1:11" ht="13.2" x14ac:dyDescent="0.25">
      <c r="A62"/>
      <c r="D62"/>
      <c r="E62"/>
      <c r="F62"/>
      <c r="G62"/>
      <c r="H62"/>
      <c r="I62"/>
      <c r="J62"/>
    </row>
    <row r="63" spans="1:11" ht="13.2" x14ac:dyDescent="0.25">
      <c r="A63"/>
      <c r="D63"/>
      <c r="E63"/>
      <c r="F63"/>
      <c r="G63"/>
      <c r="H63"/>
      <c r="I63"/>
      <c r="J63"/>
    </row>
    <row r="64" spans="1:11" ht="13.2" x14ac:dyDescent="0.25">
      <c r="A64"/>
      <c r="D64"/>
      <c r="E64"/>
      <c r="F64"/>
      <c r="G64"/>
      <c r="H64"/>
      <c r="I64"/>
      <c r="J64"/>
    </row>
    <row r="65" customFormat="1" ht="13.2" x14ac:dyDescent="0.25"/>
    <row r="66" customFormat="1" ht="13.2" x14ac:dyDescent="0.25"/>
    <row r="67" customFormat="1" ht="13.2" x14ac:dyDescent="0.25"/>
    <row r="68" customFormat="1" ht="13.2" x14ac:dyDescent="0.25"/>
    <row r="69" customFormat="1" ht="13.2" x14ac:dyDescent="0.25"/>
    <row r="70" customFormat="1" ht="13.2" x14ac:dyDescent="0.25"/>
  </sheetData>
  <mergeCells count="101">
    <mergeCell ref="J47:J49"/>
    <mergeCell ref="H48:I48"/>
    <mergeCell ref="H49:I49"/>
    <mergeCell ref="H50:I50"/>
    <mergeCell ref="H51:I51"/>
    <mergeCell ref="H52:I52"/>
    <mergeCell ref="H53:I53"/>
    <mergeCell ref="J53:J55"/>
    <mergeCell ref="H54:I54"/>
    <mergeCell ref="H55:I55"/>
    <mergeCell ref="J50:J51"/>
    <mergeCell ref="H47:I47"/>
    <mergeCell ref="J44:J46"/>
    <mergeCell ref="H45:I45"/>
    <mergeCell ref="B40:C40"/>
    <mergeCell ref="B41:C41"/>
    <mergeCell ref="G30:G41"/>
    <mergeCell ref="H30:I30"/>
    <mergeCell ref="J30:J32"/>
    <mergeCell ref="H31:I31"/>
    <mergeCell ref="H32:I32"/>
    <mergeCell ref="H33:I33"/>
    <mergeCell ref="J33:J35"/>
    <mergeCell ref="H34:I34"/>
    <mergeCell ref="H35:I35"/>
    <mergeCell ref="H36:I36"/>
    <mergeCell ref="J36:J38"/>
    <mergeCell ref="H37:I37"/>
    <mergeCell ref="H38:I38"/>
    <mergeCell ref="H39:I39"/>
    <mergeCell ref="J39:J41"/>
    <mergeCell ref="H46:I46"/>
    <mergeCell ref="J19:J21"/>
    <mergeCell ref="J22:J24"/>
    <mergeCell ref="G16:G27"/>
    <mergeCell ref="J25:J27"/>
    <mergeCell ref="H17:I17"/>
    <mergeCell ref="H19:I19"/>
    <mergeCell ref="H18:I18"/>
    <mergeCell ref="H20:I20"/>
    <mergeCell ref="H21:I21"/>
    <mergeCell ref="H24:I24"/>
    <mergeCell ref="H26:I26"/>
    <mergeCell ref="H22:I22"/>
    <mergeCell ref="H23:I23"/>
    <mergeCell ref="H25:I25"/>
    <mergeCell ref="A30:A41"/>
    <mergeCell ref="B30:C30"/>
    <mergeCell ref="D30:D32"/>
    <mergeCell ref="B31:C31"/>
    <mergeCell ref="B32:C32"/>
    <mergeCell ref="B33:C33"/>
    <mergeCell ref="G44:G55"/>
    <mergeCell ref="H44:I44"/>
    <mergeCell ref="H40:I40"/>
    <mergeCell ref="H41:I41"/>
    <mergeCell ref="D33:D35"/>
    <mergeCell ref="B34:C34"/>
    <mergeCell ref="B35:C35"/>
    <mergeCell ref="D39:D41"/>
    <mergeCell ref="B39:C39"/>
    <mergeCell ref="D36:D38"/>
    <mergeCell ref="B37:C37"/>
    <mergeCell ref="B38:C38"/>
    <mergeCell ref="B36:C36"/>
    <mergeCell ref="J8:J10"/>
    <mergeCell ref="H16:I16"/>
    <mergeCell ref="J16:J18"/>
    <mergeCell ref="G2:G13"/>
    <mergeCell ref="H2:I2"/>
    <mergeCell ref="J2:J4"/>
    <mergeCell ref="H3:I3"/>
    <mergeCell ref="H4:I4"/>
    <mergeCell ref="H5:I5"/>
    <mergeCell ref="J5:J7"/>
    <mergeCell ref="H6:I6"/>
    <mergeCell ref="H9:I9"/>
    <mergeCell ref="H10:I10"/>
    <mergeCell ref="H11:I11"/>
    <mergeCell ref="H7:I7"/>
    <mergeCell ref="H8:I8"/>
    <mergeCell ref="J11:J13"/>
    <mergeCell ref="H12:I12"/>
    <mergeCell ref="H13:I13"/>
    <mergeCell ref="A16:A27"/>
    <mergeCell ref="B16:C16"/>
    <mergeCell ref="D16:D18"/>
    <mergeCell ref="B17:C17"/>
    <mergeCell ref="B18:C18"/>
    <mergeCell ref="B19:C19"/>
    <mergeCell ref="D19:D21"/>
    <mergeCell ref="B20:C20"/>
    <mergeCell ref="B21:C21"/>
    <mergeCell ref="B22:C22"/>
    <mergeCell ref="D22:D24"/>
    <mergeCell ref="B23:C23"/>
    <mergeCell ref="B24:C24"/>
    <mergeCell ref="B25:C25"/>
    <mergeCell ref="D25:D27"/>
    <mergeCell ref="B26:C26"/>
    <mergeCell ref="B27:C27"/>
  </mergeCells>
  <phoneticPr fontId="0" type="noConversion"/>
  <pageMargins left="0.47244094488188981" right="0.39370078740157483" top="0.47244094488188981" bottom="0.55118110236220474" header="0.51181102362204722" footer="0.51181102362204722"/>
  <pageSetup paperSize="9" scale="88" orientation="portrait" r:id="rId1"/>
  <headerFooter alignWithMargins="0">
    <oddFooter>&amp;L&amp;F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4"/>
  <sheetViews>
    <sheetView workbookViewId="0">
      <selection activeCell="N11" sqref="N11"/>
    </sheetView>
  </sheetViews>
  <sheetFormatPr defaultRowHeight="13.2" x14ac:dyDescent="0.25"/>
  <cols>
    <col min="2" max="2" width="11.33203125" customWidth="1"/>
    <col min="3" max="3" width="18" style="68" customWidth="1"/>
    <col min="4" max="4" width="12.44140625" style="68" customWidth="1"/>
    <col min="5" max="5" width="18" style="68" customWidth="1"/>
    <col min="6" max="6" width="12.44140625" style="68" customWidth="1"/>
    <col min="7" max="7" width="18" style="68" customWidth="1"/>
    <col min="8" max="8" width="12.44140625" style="68" customWidth="1"/>
    <col min="9" max="9" width="17.44140625" customWidth="1"/>
    <col min="10" max="10" width="12.44140625" customWidth="1"/>
  </cols>
  <sheetData>
    <row r="1" spans="1:10" ht="24.9" customHeight="1" x14ac:dyDescent="0.25">
      <c r="A1" s="174" t="s">
        <v>34</v>
      </c>
      <c r="B1" s="175"/>
      <c r="C1" s="176"/>
      <c r="D1" s="176"/>
      <c r="E1" s="176"/>
      <c r="F1" s="176"/>
      <c r="G1" s="176"/>
      <c r="H1" s="176"/>
      <c r="I1" s="175"/>
      <c r="J1" s="177"/>
    </row>
    <row r="2" spans="1:10" ht="15" x14ac:dyDescent="0.25">
      <c r="A2" s="178"/>
      <c r="B2" s="166"/>
      <c r="C2" s="165"/>
      <c r="D2" s="165"/>
      <c r="E2" s="165"/>
      <c r="F2" s="165"/>
      <c r="G2" s="165"/>
      <c r="H2" s="165"/>
      <c r="I2" s="166"/>
      <c r="J2" s="179"/>
    </row>
    <row r="3" spans="1:10" ht="17.25" customHeight="1" x14ac:dyDescent="0.25">
      <c r="A3" s="385" t="s">
        <v>35</v>
      </c>
      <c r="B3" s="362"/>
      <c r="C3" s="362"/>
      <c r="D3" s="362"/>
      <c r="E3" s="388" t="s">
        <v>36</v>
      </c>
      <c r="F3" s="389"/>
      <c r="G3" s="361" t="s">
        <v>74</v>
      </c>
      <c r="H3" s="362"/>
      <c r="I3" s="362"/>
      <c r="J3" s="363"/>
    </row>
    <row r="4" spans="1:10" ht="17.25" customHeight="1" x14ac:dyDescent="0.25">
      <c r="A4" s="386"/>
      <c r="B4" s="365"/>
      <c r="C4" s="365"/>
      <c r="D4" s="365"/>
      <c r="E4" s="364"/>
      <c r="F4" s="390"/>
      <c r="G4" s="364"/>
      <c r="H4" s="365"/>
      <c r="I4" s="365"/>
      <c r="J4" s="366"/>
    </row>
    <row r="5" spans="1:10" ht="17.25" customHeight="1" x14ac:dyDescent="0.25">
      <c r="A5" s="387"/>
      <c r="B5" s="368"/>
      <c r="C5" s="368"/>
      <c r="D5" s="368"/>
      <c r="E5" s="367"/>
      <c r="F5" s="391"/>
      <c r="G5" s="367"/>
      <c r="H5" s="368"/>
      <c r="I5" s="368"/>
      <c r="J5" s="369"/>
    </row>
    <row r="6" spans="1:10" ht="24.9" customHeight="1" x14ac:dyDescent="0.25">
      <c r="A6" s="383" t="s">
        <v>77</v>
      </c>
      <c r="B6" s="384"/>
      <c r="C6" s="169" t="s">
        <v>37</v>
      </c>
      <c r="D6" s="172" t="s">
        <v>73</v>
      </c>
      <c r="E6" s="169" t="s">
        <v>38</v>
      </c>
      <c r="F6" s="172" t="s">
        <v>73</v>
      </c>
      <c r="G6" s="170" t="s">
        <v>39</v>
      </c>
      <c r="H6" s="173" t="s">
        <v>73</v>
      </c>
      <c r="I6" s="170" t="s">
        <v>49</v>
      </c>
      <c r="J6" s="182" t="s">
        <v>73</v>
      </c>
    </row>
    <row r="7" spans="1:10" ht="24.9" customHeight="1" x14ac:dyDescent="0.25">
      <c r="A7" s="379" t="s">
        <v>40</v>
      </c>
      <c r="B7" s="380"/>
      <c r="C7" s="169"/>
      <c r="D7" s="169"/>
      <c r="E7" s="169"/>
      <c r="F7" s="169"/>
      <c r="G7" s="169"/>
      <c r="H7" s="169"/>
      <c r="I7" s="169"/>
      <c r="J7" s="183"/>
    </row>
    <row r="8" spans="1:10" ht="24.9" customHeight="1" x14ac:dyDescent="0.25">
      <c r="A8" s="379" t="s">
        <v>41</v>
      </c>
      <c r="B8" s="380"/>
      <c r="C8" s="169"/>
      <c r="D8" s="169"/>
      <c r="E8" s="169"/>
      <c r="F8" s="169"/>
      <c r="G8" s="169"/>
      <c r="H8" s="169"/>
      <c r="I8" s="169"/>
      <c r="J8" s="183"/>
    </row>
    <row r="9" spans="1:10" ht="24.9" customHeight="1" x14ac:dyDescent="0.25">
      <c r="A9" s="379" t="s">
        <v>42</v>
      </c>
      <c r="B9" s="380"/>
      <c r="C9" s="169"/>
      <c r="D9" s="169"/>
      <c r="E9" s="169"/>
      <c r="F9" s="169"/>
      <c r="G9" s="169"/>
      <c r="H9" s="169"/>
      <c r="I9" s="169"/>
      <c r="J9" s="183"/>
    </row>
    <row r="10" spans="1:10" ht="24.9" customHeight="1" x14ac:dyDescent="0.25">
      <c r="A10" s="379" t="s">
        <v>41</v>
      </c>
      <c r="B10" s="380"/>
      <c r="C10" s="169"/>
      <c r="D10" s="169"/>
      <c r="E10" s="169"/>
      <c r="F10" s="169"/>
      <c r="G10" s="169"/>
      <c r="H10" s="169"/>
      <c r="I10" s="169"/>
      <c r="J10" s="183"/>
    </row>
    <row r="11" spans="1:10" ht="24.9" customHeight="1" x14ac:dyDescent="0.25">
      <c r="A11" s="379" t="s">
        <v>42</v>
      </c>
      <c r="B11" s="380"/>
      <c r="C11" s="169"/>
      <c r="D11" s="169"/>
      <c r="E11" s="169"/>
      <c r="F11" s="169"/>
      <c r="G11" s="169"/>
      <c r="H11" s="169"/>
      <c r="I11" s="169"/>
      <c r="J11" s="183"/>
    </row>
    <row r="12" spans="1:10" ht="24.9" customHeight="1" x14ac:dyDescent="0.25">
      <c r="A12" s="379" t="s">
        <v>43</v>
      </c>
      <c r="B12" s="380"/>
      <c r="C12" s="169"/>
      <c r="D12" s="169"/>
      <c r="E12" s="169"/>
      <c r="F12" s="169"/>
      <c r="G12" s="169"/>
      <c r="H12" s="169"/>
      <c r="I12" s="169"/>
      <c r="J12" s="183"/>
    </row>
    <row r="13" spans="1:10" ht="24.9" customHeight="1" x14ac:dyDescent="0.25">
      <c r="A13" s="379" t="s">
        <v>44</v>
      </c>
      <c r="B13" s="380"/>
      <c r="C13" s="169"/>
      <c r="D13" s="169"/>
      <c r="E13" s="169"/>
      <c r="F13" s="169"/>
      <c r="G13" s="169"/>
      <c r="H13" s="169"/>
      <c r="I13" s="169"/>
      <c r="J13" s="183"/>
    </row>
    <row r="14" spans="1:10" ht="24.9" customHeight="1" x14ac:dyDescent="0.25">
      <c r="A14" s="379" t="s">
        <v>45</v>
      </c>
      <c r="B14" s="380"/>
      <c r="C14" s="169"/>
      <c r="D14" s="169"/>
      <c r="E14" s="169"/>
      <c r="F14" s="169"/>
      <c r="G14" s="169"/>
      <c r="H14" s="169"/>
      <c r="I14" s="169"/>
      <c r="J14" s="183"/>
    </row>
    <row r="15" spans="1:10" ht="24.9" customHeight="1" x14ac:dyDescent="0.25">
      <c r="A15" s="180"/>
      <c r="B15" s="171"/>
      <c r="C15" s="168"/>
      <c r="D15" s="168"/>
      <c r="E15" s="168"/>
      <c r="F15" s="168"/>
      <c r="G15" s="168"/>
      <c r="H15" s="168"/>
      <c r="I15" s="168"/>
      <c r="J15" s="184"/>
    </row>
    <row r="16" spans="1:10" ht="29.25" customHeight="1" x14ac:dyDescent="0.25">
      <c r="A16" s="381" t="s">
        <v>72</v>
      </c>
      <c r="B16" s="382"/>
      <c r="C16" s="172"/>
      <c r="D16" s="187"/>
      <c r="E16" s="169"/>
      <c r="F16" s="187"/>
      <c r="G16" s="169"/>
      <c r="H16" s="187"/>
      <c r="I16" s="169"/>
      <c r="J16" s="188"/>
    </row>
    <row r="17" spans="1:10" ht="31.5" customHeight="1" x14ac:dyDescent="0.25">
      <c r="A17" s="381" t="s">
        <v>76</v>
      </c>
      <c r="B17" s="382"/>
      <c r="C17" s="169"/>
      <c r="D17" s="187"/>
      <c r="E17" s="169"/>
      <c r="F17" s="187"/>
      <c r="G17" s="169"/>
      <c r="H17" s="187"/>
      <c r="I17" s="169"/>
      <c r="J17" s="188"/>
    </row>
    <row r="18" spans="1:10" ht="15" x14ac:dyDescent="0.25">
      <c r="A18" s="178"/>
      <c r="B18" s="166"/>
      <c r="C18" s="165"/>
      <c r="D18" s="165"/>
      <c r="E18" s="165"/>
      <c r="F18" s="165"/>
      <c r="G18" s="165"/>
      <c r="H18" s="165"/>
      <c r="I18" s="185"/>
      <c r="J18" s="181"/>
    </row>
    <row r="19" spans="1:10" ht="24.9" customHeight="1" x14ac:dyDescent="0.25">
      <c r="A19" s="178" t="s">
        <v>46</v>
      </c>
      <c r="B19" s="166"/>
      <c r="C19" s="165"/>
      <c r="D19" s="165"/>
      <c r="E19" s="165"/>
      <c r="F19" s="165"/>
      <c r="G19" s="165"/>
      <c r="H19" s="165"/>
      <c r="I19" s="167"/>
      <c r="J19" s="181"/>
    </row>
    <row r="20" spans="1:10" ht="24.9" customHeight="1" x14ac:dyDescent="0.25">
      <c r="A20" s="178"/>
      <c r="B20" s="166"/>
      <c r="C20" s="169" t="s">
        <v>47</v>
      </c>
      <c r="D20" s="169"/>
      <c r="E20" s="169" t="s">
        <v>47</v>
      </c>
      <c r="F20" s="169"/>
      <c r="G20" s="169" t="s">
        <v>47</v>
      </c>
      <c r="H20" s="169"/>
      <c r="I20" s="186" t="s">
        <v>47</v>
      </c>
      <c r="J20" s="169"/>
    </row>
    <row r="21" spans="1:10" ht="15" x14ac:dyDescent="0.25">
      <c r="A21" s="178"/>
      <c r="B21" s="166"/>
      <c r="C21" s="165"/>
      <c r="D21" s="165"/>
      <c r="E21" s="165"/>
      <c r="F21" s="165"/>
      <c r="G21" s="165"/>
      <c r="H21" s="165"/>
      <c r="I21" s="165"/>
      <c r="J21" s="181"/>
    </row>
    <row r="22" spans="1:10" ht="24.9" customHeight="1" x14ac:dyDescent="0.25">
      <c r="A22" s="370" t="s">
        <v>85</v>
      </c>
      <c r="B22" s="371"/>
      <c r="C22" s="371"/>
      <c r="D22" s="371"/>
      <c r="E22" s="371"/>
      <c r="F22" s="371"/>
      <c r="G22" s="371"/>
      <c r="H22" s="371"/>
      <c r="I22" s="371"/>
      <c r="J22" s="372"/>
    </row>
    <row r="23" spans="1:10" ht="24.9" customHeight="1" x14ac:dyDescent="0.25">
      <c r="A23" s="373"/>
      <c r="B23" s="374"/>
      <c r="C23" s="374"/>
      <c r="D23" s="374"/>
      <c r="E23" s="374"/>
      <c r="F23" s="374"/>
      <c r="G23" s="374"/>
      <c r="H23" s="374"/>
      <c r="I23" s="374"/>
      <c r="J23" s="375"/>
    </row>
    <row r="24" spans="1:10" ht="26.25" customHeight="1" thickBot="1" x14ac:dyDescent="0.3">
      <c r="A24" s="376"/>
      <c r="B24" s="377"/>
      <c r="C24" s="377"/>
      <c r="D24" s="377"/>
      <c r="E24" s="377"/>
      <c r="F24" s="377"/>
      <c r="G24" s="377"/>
      <c r="H24" s="377"/>
      <c r="I24" s="377"/>
      <c r="J24" s="378"/>
    </row>
  </sheetData>
  <mergeCells count="15">
    <mergeCell ref="G3:J5"/>
    <mergeCell ref="A22:J24"/>
    <mergeCell ref="A13:B13"/>
    <mergeCell ref="A14:B14"/>
    <mergeCell ref="A7:B7"/>
    <mergeCell ref="A8:B8"/>
    <mergeCell ref="A9:B9"/>
    <mergeCell ref="A10:B10"/>
    <mergeCell ref="A11:B11"/>
    <mergeCell ref="A12:B12"/>
    <mergeCell ref="A17:B17"/>
    <mergeCell ref="A6:B6"/>
    <mergeCell ref="A16:B16"/>
    <mergeCell ref="A3:D5"/>
    <mergeCell ref="E3:F5"/>
  </mergeCells>
  <phoneticPr fontId="0" type="noConversion"/>
  <pageMargins left="0.48" right="0.13" top="0.4" bottom="0.31" header="0.24" footer="0.28999999999999998"/>
  <pageSetup paperSize="9" orientation="landscape" horizontalDpi="4294967295"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4"/>
  <sheetViews>
    <sheetView workbookViewId="0">
      <selection activeCell="L14" sqref="L14"/>
    </sheetView>
  </sheetViews>
  <sheetFormatPr defaultRowHeight="13.2" x14ac:dyDescent="0.25"/>
  <cols>
    <col min="2" max="2" width="11.33203125" customWidth="1"/>
    <col min="3" max="3" width="18" style="68" customWidth="1"/>
    <col min="4" max="4" width="12.44140625" style="68" customWidth="1"/>
    <col min="5" max="5" width="18" style="68" customWidth="1"/>
    <col min="6" max="6" width="12.44140625" style="68" customWidth="1"/>
    <col min="7" max="7" width="18" style="68" customWidth="1"/>
    <col min="8" max="8" width="12.44140625" style="68" customWidth="1"/>
    <col min="9" max="9" width="17.44140625" customWidth="1"/>
    <col min="10" max="10" width="12.44140625" customWidth="1"/>
  </cols>
  <sheetData>
    <row r="1" spans="1:10" ht="24.9" customHeight="1" x14ac:dyDescent="0.25">
      <c r="A1" s="174" t="s">
        <v>48</v>
      </c>
      <c r="B1" s="175"/>
      <c r="C1" s="176"/>
      <c r="D1" s="176"/>
      <c r="E1" s="176"/>
      <c r="F1" s="176"/>
      <c r="G1" s="176"/>
      <c r="H1" s="176"/>
      <c r="I1" s="175"/>
      <c r="J1" s="177"/>
    </row>
    <row r="2" spans="1:10" ht="15" x14ac:dyDescent="0.25">
      <c r="A2" s="178"/>
      <c r="B2" s="166"/>
      <c r="C2" s="165"/>
      <c r="D2" s="165"/>
      <c r="E2" s="165"/>
      <c r="F2" s="165"/>
      <c r="G2" s="165"/>
      <c r="H2" s="165"/>
      <c r="I2" s="166"/>
      <c r="J2" s="179"/>
    </row>
    <row r="3" spans="1:10" ht="17.25" customHeight="1" x14ac:dyDescent="0.25">
      <c r="A3" s="385" t="s">
        <v>35</v>
      </c>
      <c r="B3" s="362"/>
      <c r="C3" s="362"/>
      <c r="D3" s="362"/>
      <c r="E3" s="388" t="s">
        <v>36</v>
      </c>
      <c r="F3" s="389"/>
      <c r="G3" s="361" t="s">
        <v>74</v>
      </c>
      <c r="H3" s="362"/>
      <c r="I3" s="362"/>
      <c r="J3" s="363"/>
    </row>
    <row r="4" spans="1:10" ht="17.25" customHeight="1" x14ac:dyDescent="0.25">
      <c r="A4" s="386"/>
      <c r="B4" s="365"/>
      <c r="C4" s="365"/>
      <c r="D4" s="365"/>
      <c r="E4" s="364"/>
      <c r="F4" s="390"/>
      <c r="G4" s="364"/>
      <c r="H4" s="365"/>
      <c r="I4" s="365"/>
      <c r="J4" s="366"/>
    </row>
    <row r="5" spans="1:10" ht="17.25" customHeight="1" x14ac:dyDescent="0.25">
      <c r="A5" s="387"/>
      <c r="B5" s="368"/>
      <c r="C5" s="368"/>
      <c r="D5" s="368"/>
      <c r="E5" s="367"/>
      <c r="F5" s="391"/>
      <c r="G5" s="367"/>
      <c r="H5" s="368"/>
      <c r="I5" s="368"/>
      <c r="J5" s="369"/>
    </row>
    <row r="6" spans="1:10" ht="24.9" customHeight="1" x14ac:dyDescent="0.25">
      <c r="A6" s="383" t="s">
        <v>77</v>
      </c>
      <c r="B6" s="384"/>
      <c r="C6" s="169" t="s">
        <v>37</v>
      </c>
      <c r="D6" s="172" t="s">
        <v>73</v>
      </c>
      <c r="E6" s="169" t="s">
        <v>38</v>
      </c>
      <c r="F6" s="172" t="s">
        <v>73</v>
      </c>
      <c r="G6" s="170" t="s">
        <v>39</v>
      </c>
      <c r="H6" s="173" t="s">
        <v>73</v>
      </c>
      <c r="I6" s="170" t="s">
        <v>49</v>
      </c>
      <c r="J6" s="182" t="s">
        <v>73</v>
      </c>
    </row>
    <row r="7" spans="1:10" ht="24.9" customHeight="1" x14ac:dyDescent="0.25">
      <c r="A7" s="392" t="s">
        <v>78</v>
      </c>
      <c r="B7" s="393"/>
      <c r="C7" s="169"/>
      <c r="D7" s="169"/>
      <c r="E7" s="169"/>
      <c r="F7" s="169"/>
      <c r="G7" s="169"/>
      <c r="H7" s="169"/>
      <c r="I7" s="169"/>
      <c r="J7" s="183"/>
    </row>
    <row r="8" spans="1:10" ht="24.9" customHeight="1" x14ac:dyDescent="0.25">
      <c r="A8" s="392" t="s">
        <v>79</v>
      </c>
      <c r="B8" s="393"/>
      <c r="C8" s="169"/>
      <c r="D8" s="169"/>
      <c r="E8" s="169"/>
      <c r="F8" s="169"/>
      <c r="G8" s="169"/>
      <c r="H8" s="169"/>
      <c r="I8" s="169"/>
      <c r="J8" s="183"/>
    </row>
    <row r="9" spans="1:10" ht="24.9" customHeight="1" x14ac:dyDescent="0.25">
      <c r="A9" s="392" t="s">
        <v>80</v>
      </c>
      <c r="B9" s="393"/>
      <c r="C9" s="169"/>
      <c r="D9" s="169"/>
      <c r="E9" s="169"/>
      <c r="F9" s="169"/>
      <c r="G9" s="169"/>
      <c r="H9" s="169"/>
      <c r="I9" s="169"/>
      <c r="J9" s="183"/>
    </row>
    <row r="10" spans="1:10" ht="24.9" customHeight="1" x14ac:dyDescent="0.25">
      <c r="A10" s="392" t="s">
        <v>81</v>
      </c>
      <c r="B10" s="393"/>
      <c r="C10" s="169"/>
      <c r="D10" s="169"/>
      <c r="E10" s="169"/>
      <c r="F10" s="169"/>
      <c r="G10" s="169"/>
      <c r="H10" s="169"/>
      <c r="I10" s="169"/>
      <c r="J10" s="183"/>
    </row>
    <row r="11" spans="1:10" ht="24.9" customHeight="1" x14ac:dyDescent="0.25">
      <c r="A11" s="392" t="s">
        <v>82</v>
      </c>
      <c r="B11" s="393"/>
      <c r="C11" s="169"/>
      <c r="D11" s="169"/>
      <c r="E11" s="169"/>
      <c r="F11" s="169"/>
      <c r="G11" s="169"/>
      <c r="H11" s="169"/>
      <c r="I11" s="169"/>
      <c r="J11" s="183"/>
    </row>
    <row r="12" spans="1:10" ht="24.9" customHeight="1" x14ac:dyDescent="0.25">
      <c r="A12" s="392" t="s">
        <v>83</v>
      </c>
      <c r="B12" s="393"/>
      <c r="C12" s="169"/>
      <c r="D12" s="169"/>
      <c r="E12" s="169"/>
      <c r="F12" s="169"/>
      <c r="G12" s="169"/>
      <c r="H12" s="169"/>
      <c r="I12" s="169"/>
      <c r="J12" s="183"/>
    </row>
    <row r="13" spans="1:10" ht="24.9" customHeight="1" x14ac:dyDescent="0.25">
      <c r="A13" s="392" t="s">
        <v>84</v>
      </c>
      <c r="B13" s="393"/>
      <c r="C13" s="169"/>
      <c r="D13" s="169"/>
      <c r="E13" s="169"/>
      <c r="F13" s="169"/>
      <c r="G13" s="169"/>
      <c r="H13" s="169"/>
      <c r="I13" s="169"/>
      <c r="J13" s="183"/>
    </row>
    <row r="14" spans="1:10" ht="24.9" customHeight="1" x14ac:dyDescent="0.25">
      <c r="A14" s="383" t="s">
        <v>45</v>
      </c>
      <c r="B14" s="380"/>
      <c r="C14" s="169"/>
      <c r="D14" s="169"/>
      <c r="E14" s="169"/>
      <c r="F14" s="169"/>
      <c r="G14" s="169"/>
      <c r="H14" s="169"/>
      <c r="I14" s="169"/>
      <c r="J14" s="183"/>
    </row>
    <row r="15" spans="1:10" ht="24.9" customHeight="1" x14ac:dyDescent="0.25">
      <c r="A15" s="180"/>
      <c r="B15" s="171"/>
      <c r="C15" s="168"/>
      <c r="D15" s="168"/>
      <c r="E15" s="168"/>
      <c r="F15" s="168"/>
      <c r="G15" s="168"/>
      <c r="H15" s="168"/>
      <c r="I15" s="168"/>
      <c r="J15" s="184"/>
    </row>
    <row r="16" spans="1:10" ht="29.25" customHeight="1" x14ac:dyDescent="0.25">
      <c r="A16" s="381" t="s">
        <v>72</v>
      </c>
      <c r="B16" s="382"/>
      <c r="C16" s="172"/>
      <c r="D16" s="187"/>
      <c r="E16" s="169"/>
      <c r="F16" s="187"/>
      <c r="G16" s="169"/>
      <c r="H16" s="187"/>
      <c r="I16" s="169"/>
      <c r="J16" s="188"/>
    </row>
    <row r="17" spans="1:10" ht="31.5" customHeight="1" x14ac:dyDescent="0.25">
      <c r="A17" s="381" t="s">
        <v>76</v>
      </c>
      <c r="B17" s="382"/>
      <c r="C17" s="169"/>
      <c r="D17" s="187"/>
      <c r="E17" s="169"/>
      <c r="F17" s="187"/>
      <c r="G17" s="169"/>
      <c r="H17" s="187"/>
      <c r="I17" s="169"/>
      <c r="J17" s="188"/>
    </row>
    <row r="18" spans="1:10" ht="15" x14ac:dyDescent="0.25">
      <c r="A18" s="178"/>
      <c r="B18" s="166"/>
      <c r="C18" s="165"/>
      <c r="D18" s="165"/>
      <c r="E18" s="165"/>
      <c r="F18" s="165"/>
      <c r="G18" s="165"/>
      <c r="H18" s="165"/>
      <c r="I18" s="185"/>
      <c r="J18" s="181"/>
    </row>
    <row r="19" spans="1:10" ht="24.9" customHeight="1" x14ac:dyDescent="0.25">
      <c r="A19" s="178" t="s">
        <v>46</v>
      </c>
      <c r="B19" s="166"/>
      <c r="C19" s="165"/>
      <c r="D19" s="165"/>
      <c r="E19" s="165"/>
      <c r="F19" s="165"/>
      <c r="G19" s="165"/>
      <c r="H19" s="165"/>
      <c r="I19" s="167"/>
      <c r="J19" s="181"/>
    </row>
    <row r="20" spans="1:10" ht="24.9" customHeight="1" x14ac:dyDescent="0.25">
      <c r="A20" s="178"/>
      <c r="B20" s="166"/>
      <c r="C20" s="169" t="s">
        <v>47</v>
      </c>
      <c r="D20" s="169"/>
      <c r="E20" s="169" t="s">
        <v>47</v>
      </c>
      <c r="F20" s="169"/>
      <c r="G20" s="169" t="s">
        <v>47</v>
      </c>
      <c r="H20" s="169"/>
      <c r="I20" s="186" t="s">
        <v>47</v>
      </c>
      <c r="J20" s="169"/>
    </row>
    <row r="21" spans="1:10" ht="15" x14ac:dyDescent="0.25">
      <c r="A21" s="178"/>
      <c r="B21" s="166"/>
      <c r="C21" s="165"/>
      <c r="D21" s="165"/>
      <c r="E21" s="165"/>
      <c r="F21" s="165"/>
      <c r="G21" s="165"/>
      <c r="H21" s="165"/>
      <c r="I21" s="165"/>
      <c r="J21" s="181"/>
    </row>
    <row r="22" spans="1:10" ht="24.9" customHeight="1" x14ac:dyDescent="0.25">
      <c r="A22" s="370" t="s">
        <v>85</v>
      </c>
      <c r="B22" s="371"/>
      <c r="C22" s="371"/>
      <c r="D22" s="371"/>
      <c r="E22" s="371"/>
      <c r="F22" s="371"/>
      <c r="G22" s="371"/>
      <c r="H22" s="371"/>
      <c r="I22" s="371"/>
      <c r="J22" s="372"/>
    </row>
    <row r="23" spans="1:10" ht="24.9" customHeight="1" x14ac:dyDescent="0.25">
      <c r="A23" s="373"/>
      <c r="B23" s="374"/>
      <c r="C23" s="374"/>
      <c r="D23" s="374"/>
      <c r="E23" s="374"/>
      <c r="F23" s="374"/>
      <c r="G23" s="374"/>
      <c r="H23" s="374"/>
      <c r="I23" s="374"/>
      <c r="J23" s="375"/>
    </row>
    <row r="24" spans="1:10" ht="26.25" customHeight="1" thickBot="1" x14ac:dyDescent="0.3">
      <c r="A24" s="376"/>
      <c r="B24" s="377"/>
      <c r="C24" s="377"/>
      <c r="D24" s="377"/>
      <c r="E24" s="377"/>
      <c r="F24" s="377"/>
      <c r="G24" s="377"/>
      <c r="H24" s="377"/>
      <c r="I24" s="377"/>
      <c r="J24" s="378"/>
    </row>
  </sheetData>
  <mergeCells count="15">
    <mergeCell ref="A8:B8"/>
    <mergeCell ref="A3:D5"/>
    <mergeCell ref="E3:F5"/>
    <mergeCell ref="G3:J5"/>
    <mergeCell ref="A6:B6"/>
    <mergeCell ref="A7:B7"/>
    <mergeCell ref="A16:B16"/>
    <mergeCell ref="A17:B17"/>
    <mergeCell ref="A22:J24"/>
    <mergeCell ref="A9:B9"/>
    <mergeCell ref="A10:B10"/>
    <mergeCell ref="A11:B11"/>
    <mergeCell ref="A12:B12"/>
    <mergeCell ref="A13:B13"/>
    <mergeCell ref="A14:B14"/>
  </mergeCells>
  <pageMargins left="0.48" right="0.13" top="0.4" bottom="0.31" header="0.24" footer="0.28999999999999998"/>
  <pageSetup paperSize="9" orientation="landscape" horizontalDpi="4294967295"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39"/>
  <sheetViews>
    <sheetView zoomScaleNormal="100" workbookViewId="0">
      <selection activeCell="O24" sqref="O24:R24"/>
    </sheetView>
  </sheetViews>
  <sheetFormatPr defaultColWidth="9.109375" defaultRowHeight="13.2" x14ac:dyDescent="0.25"/>
  <cols>
    <col min="1" max="1" width="2.6640625" style="2" customWidth="1"/>
    <col min="2" max="2" width="11" style="2" customWidth="1"/>
    <col min="3" max="3" width="9.109375" style="2" customWidth="1"/>
    <col min="4" max="4" width="6.5546875" style="2" customWidth="1"/>
    <col min="5" max="5" width="6.44140625" style="2" customWidth="1"/>
    <col min="6" max="6" width="2.77734375" style="2" hidden="1" customWidth="1"/>
    <col min="7" max="9" width="6.5546875" style="2" customWidth="1"/>
    <col min="10" max="10" width="6.44140625" style="2" customWidth="1"/>
    <col min="11" max="11" width="6.5546875" style="2" hidden="1" customWidth="1"/>
    <col min="12" max="14" width="6.5546875" style="2" customWidth="1"/>
    <col min="15" max="15" width="6.21875" style="2" customWidth="1"/>
    <col min="16" max="16" width="6.5546875" style="2" hidden="1" customWidth="1"/>
    <col min="17" max="19" width="6.5546875" style="2" customWidth="1"/>
    <col min="20" max="20" width="6.33203125" style="2" customWidth="1"/>
    <col min="21" max="21" width="6.5546875" style="2" hidden="1" customWidth="1"/>
    <col min="22" max="23" width="6.5546875" style="2" customWidth="1"/>
    <col min="24" max="16384" width="9.109375" style="2"/>
  </cols>
  <sheetData>
    <row r="1" spans="2:23" ht="20.100000000000001" customHeight="1" x14ac:dyDescent="0.3">
      <c r="B1" s="1" t="s">
        <v>0</v>
      </c>
    </row>
    <row r="2" spans="2:23" ht="20.100000000000001" customHeight="1" x14ac:dyDescent="0.3">
      <c r="B2" s="207" t="s">
        <v>95</v>
      </c>
      <c r="E2" s="3" t="s">
        <v>29</v>
      </c>
      <c r="G2" s="3"/>
      <c r="H2" s="3"/>
      <c r="J2" s="3"/>
      <c r="K2" s="3"/>
      <c r="L2" s="3"/>
      <c r="M2" s="3"/>
      <c r="N2" s="3"/>
      <c r="O2" s="3"/>
      <c r="P2" s="3"/>
    </row>
    <row r="3" spans="2:23" ht="20.100000000000001" customHeight="1" x14ac:dyDescent="0.25">
      <c r="D3" s="3"/>
      <c r="E3" s="3"/>
      <c r="F3" s="3"/>
      <c r="G3" s="3"/>
      <c r="H3" s="3"/>
      <c r="I3" s="3"/>
      <c r="J3" s="3"/>
      <c r="K3" s="3"/>
      <c r="L3" s="3"/>
      <c r="M3" s="3"/>
      <c r="N3" s="3"/>
    </row>
    <row r="4" spans="2:23" ht="20.100000000000001" customHeight="1" x14ac:dyDescent="0.3">
      <c r="B4" s="1"/>
      <c r="C4" s="1"/>
      <c r="E4" s="3" t="s">
        <v>33</v>
      </c>
      <c r="H4" s="3">
        <v>50</v>
      </c>
      <c r="I4" s="3" t="s">
        <v>54</v>
      </c>
      <c r="M4" s="3"/>
      <c r="N4" s="3"/>
      <c r="P4" s="11"/>
      <c r="Q4" s="11"/>
      <c r="R4" s="11"/>
      <c r="S4" s="11"/>
      <c r="T4" s="11"/>
      <c r="U4" s="11"/>
      <c r="V4" s="11"/>
      <c r="W4" s="5"/>
    </row>
    <row r="5" spans="2:23" ht="20.100000000000001" customHeight="1" thickBot="1" x14ac:dyDescent="0.3">
      <c r="B5" s="5"/>
      <c r="C5" s="5"/>
      <c r="D5" s="5"/>
      <c r="E5" s="5"/>
      <c r="F5" s="5"/>
      <c r="G5" s="5"/>
      <c r="P5" s="11"/>
      <c r="Q5" s="11"/>
      <c r="R5" s="11"/>
      <c r="S5" s="11"/>
      <c r="T5" s="11"/>
      <c r="U5" s="11"/>
      <c r="V5" s="11"/>
      <c r="W5" s="5"/>
    </row>
    <row r="6" spans="2:23" s="5" customFormat="1" ht="20.100000000000001" customHeight="1" x14ac:dyDescent="0.25">
      <c r="B6" s="251" t="s">
        <v>1</v>
      </c>
      <c r="C6" s="252"/>
      <c r="D6" s="253" t="s">
        <v>20</v>
      </c>
      <c r="E6" s="254"/>
      <c r="F6" s="254"/>
      <c r="G6" s="254"/>
      <c r="H6" s="255"/>
      <c r="I6" s="253" t="s">
        <v>19</v>
      </c>
      <c r="J6" s="254"/>
      <c r="K6" s="254"/>
      <c r="L6" s="254"/>
      <c r="M6" s="255"/>
      <c r="N6" s="250" t="s">
        <v>21</v>
      </c>
      <c r="O6" s="240"/>
      <c r="P6" s="240"/>
      <c r="Q6" s="240"/>
      <c r="R6" s="241"/>
      <c r="S6" s="239" t="s">
        <v>22</v>
      </c>
      <c r="T6" s="240"/>
      <c r="U6" s="240"/>
      <c r="V6" s="240"/>
      <c r="W6" s="241"/>
    </row>
    <row r="7" spans="2:23" s="5" customFormat="1" ht="20.100000000000001" customHeight="1" x14ac:dyDescent="0.25">
      <c r="B7" s="242" t="s">
        <v>2</v>
      </c>
      <c r="C7" s="243"/>
      <c r="D7" s="31">
        <f>Speeds!E16</f>
        <v>19</v>
      </c>
      <c r="E7" s="244" t="s">
        <v>24</v>
      </c>
      <c r="F7" s="245"/>
      <c r="G7" s="246" t="s">
        <v>25</v>
      </c>
      <c r="H7" s="248" t="s">
        <v>26</v>
      </c>
      <c r="I7" s="17">
        <f>Speeds!E19</f>
        <v>17</v>
      </c>
      <c r="J7" s="244" t="s">
        <v>24</v>
      </c>
      <c r="K7" s="245"/>
      <c r="L7" s="246" t="s">
        <v>25</v>
      </c>
      <c r="M7" s="248" t="s">
        <v>26</v>
      </c>
      <c r="N7" s="10">
        <f>Speeds!E22</f>
        <v>16</v>
      </c>
      <c r="O7" s="244" t="s">
        <v>24</v>
      </c>
      <c r="P7" s="245"/>
      <c r="Q7" s="246" t="s">
        <v>25</v>
      </c>
      <c r="R7" s="248" t="s">
        <v>26</v>
      </c>
      <c r="S7" s="10">
        <f>Speeds!E25</f>
        <v>16.5</v>
      </c>
      <c r="T7" s="244" t="s">
        <v>24</v>
      </c>
      <c r="U7" s="245"/>
      <c r="V7" s="246" t="s">
        <v>25</v>
      </c>
      <c r="W7" s="248" t="s">
        <v>26</v>
      </c>
    </row>
    <row r="8" spans="2:23" s="5" customFormat="1" ht="20.100000000000001" customHeight="1" x14ac:dyDescent="0.25">
      <c r="B8" s="242" t="s">
        <v>3</v>
      </c>
      <c r="C8" s="243"/>
      <c r="D8" s="20">
        <f>Speeds!E17</f>
        <v>14</v>
      </c>
      <c r="E8" s="258" t="s">
        <v>24</v>
      </c>
      <c r="F8" s="259"/>
      <c r="G8" s="247"/>
      <c r="H8" s="249"/>
      <c r="I8" s="17">
        <f>Speeds!E20</f>
        <v>12</v>
      </c>
      <c r="J8" s="271" t="s">
        <v>24</v>
      </c>
      <c r="K8" s="272"/>
      <c r="L8" s="247"/>
      <c r="M8" s="249"/>
      <c r="N8" s="10">
        <f>Speeds!E23</f>
        <v>9</v>
      </c>
      <c r="O8" s="271" t="s">
        <v>24</v>
      </c>
      <c r="P8" s="272"/>
      <c r="Q8" s="247"/>
      <c r="R8" s="249"/>
      <c r="S8" s="10">
        <f>Speeds!E26</f>
        <v>7</v>
      </c>
      <c r="T8" s="271" t="s">
        <v>24</v>
      </c>
      <c r="U8" s="272"/>
      <c r="V8" s="247"/>
      <c r="W8" s="249"/>
    </row>
    <row r="9" spans="2:23" s="5" customFormat="1" ht="20.100000000000001" customHeight="1" x14ac:dyDescent="0.25">
      <c r="B9" s="242" t="s">
        <v>4</v>
      </c>
      <c r="C9" s="243"/>
      <c r="D9" s="20">
        <f>Speeds!E18</f>
        <v>12</v>
      </c>
      <c r="E9" s="258" t="s">
        <v>24</v>
      </c>
      <c r="F9" s="259"/>
      <c r="G9" s="247"/>
      <c r="H9" s="249"/>
      <c r="I9" s="17">
        <f>Speeds!E21</f>
        <v>9.5</v>
      </c>
      <c r="J9" s="244" t="s">
        <v>24</v>
      </c>
      <c r="K9" s="245"/>
      <c r="L9" s="247"/>
      <c r="M9" s="249"/>
      <c r="N9" s="10">
        <f>Speeds!E24</f>
        <v>7</v>
      </c>
      <c r="O9" s="244" t="s">
        <v>24</v>
      </c>
      <c r="P9" s="245"/>
      <c r="Q9" s="247"/>
      <c r="R9" s="249"/>
      <c r="S9" s="17">
        <f>Speeds!E27</f>
        <v>5</v>
      </c>
      <c r="T9" s="244" t="s">
        <v>24</v>
      </c>
      <c r="U9" s="245"/>
      <c r="V9" s="247"/>
      <c r="W9" s="249"/>
    </row>
    <row r="10" spans="2:23" s="5" customFormat="1" ht="30" customHeight="1" thickBot="1" x14ac:dyDescent="0.3">
      <c r="B10" s="256" t="s">
        <v>23</v>
      </c>
      <c r="C10" s="257"/>
      <c r="D10" s="66" t="s">
        <v>31</v>
      </c>
      <c r="E10" s="66" t="s">
        <v>32</v>
      </c>
      <c r="F10" s="66" t="s">
        <v>58</v>
      </c>
      <c r="G10" s="247"/>
      <c r="H10" s="249"/>
      <c r="I10" s="66" t="s">
        <v>31</v>
      </c>
      <c r="J10" s="66" t="s">
        <v>32</v>
      </c>
      <c r="K10" s="66" t="s">
        <v>58</v>
      </c>
      <c r="L10" s="247"/>
      <c r="M10" s="249"/>
      <c r="N10" s="66" t="s">
        <v>31</v>
      </c>
      <c r="O10" s="66" t="s">
        <v>32</v>
      </c>
      <c r="P10" s="66" t="s">
        <v>58</v>
      </c>
      <c r="Q10" s="247"/>
      <c r="R10" s="249"/>
      <c r="S10" s="66" t="s">
        <v>31</v>
      </c>
      <c r="T10" s="66" t="s">
        <v>32</v>
      </c>
      <c r="U10" s="66" t="s">
        <v>58</v>
      </c>
      <c r="V10" s="247"/>
      <c r="W10" s="249"/>
    </row>
    <row r="11" spans="2:23" s="5" customFormat="1" ht="20.100000000000001" customHeight="1" x14ac:dyDescent="0.25">
      <c r="B11" s="273">
        <v>0.3</v>
      </c>
      <c r="C11" s="274"/>
      <c r="D11" s="33">
        <f t="shared" ref="D11:D20" si="0">G11+H11+G11+D26+H11+G26</f>
        <v>23.976000000000003</v>
      </c>
      <c r="E11" s="34">
        <f t="shared" ref="E11:E20" si="1">D11+G11+H11</f>
        <v>33.876000000000005</v>
      </c>
      <c r="F11" s="34">
        <f t="shared" ref="F11:F20" si="2">E11+G11+H11</f>
        <v>43.77600000000001</v>
      </c>
      <c r="G11" s="34">
        <f t="shared" ref="G11:G20" si="3">B11*$D$7</f>
        <v>5.7</v>
      </c>
      <c r="H11" s="35">
        <f t="shared" ref="H11:H20" si="4">B11*$D$8</f>
        <v>4.2</v>
      </c>
      <c r="I11" s="33">
        <f t="shared" ref="I11:I20" si="5">L11+M11+L11+H26+M11+J26</f>
        <v>20.706</v>
      </c>
      <c r="J11" s="34">
        <f t="shared" ref="J11:J20" si="6">I11+L11+M11</f>
        <v>29.405999999999999</v>
      </c>
      <c r="K11" s="34">
        <f t="shared" ref="K11:K20" si="7">J11+L11+M11</f>
        <v>38.106000000000002</v>
      </c>
      <c r="L11" s="34">
        <f t="shared" ref="L11:L20" si="8">B11*$I$7</f>
        <v>5.0999999999999996</v>
      </c>
      <c r="M11" s="35">
        <f t="shared" ref="M11:M20" si="9">B11*$I$8</f>
        <v>3.5999999999999996</v>
      </c>
      <c r="N11" s="33">
        <f t="shared" ref="N11:N20" si="10">Q11+R11+Q11+L26+R11+N26</f>
        <v>17.436</v>
      </c>
      <c r="O11" s="34">
        <f t="shared" ref="O11:O20" si="11">N11+Q11+R11</f>
        <v>24.936</v>
      </c>
      <c r="P11" s="34">
        <f t="shared" ref="P11:P20" si="12">O11+Q11+R11</f>
        <v>32.436</v>
      </c>
      <c r="Q11" s="34">
        <f t="shared" ref="Q11:Q20" si="13">B11*$N$7</f>
        <v>4.8</v>
      </c>
      <c r="R11" s="35">
        <f t="shared" ref="R11:R20" si="14">B11*$N$8</f>
        <v>2.6999999999999997</v>
      </c>
      <c r="S11" s="49">
        <f t="shared" ref="S11:S20" si="15">V11+W11+V11+O26+W11+R26</f>
        <v>15.84</v>
      </c>
      <c r="T11" s="34">
        <f t="shared" ref="T11:T20" si="16">S11+V11+W11</f>
        <v>22.89</v>
      </c>
      <c r="U11" s="34">
        <f t="shared" ref="U11:U20" si="17">T11+V11+W11</f>
        <v>29.94</v>
      </c>
      <c r="V11" s="34">
        <f t="shared" ref="V11:V20" si="18">B11*$S$7</f>
        <v>4.95</v>
      </c>
      <c r="W11" s="35">
        <f t="shared" ref="W11:W20" si="19">B11*$S$8</f>
        <v>2.1</v>
      </c>
    </row>
    <row r="12" spans="2:23" s="5" customFormat="1" ht="20.100000000000001" customHeight="1" x14ac:dyDescent="0.25">
      <c r="B12" s="275">
        <v>0.4</v>
      </c>
      <c r="C12" s="266"/>
      <c r="D12" s="36">
        <f t="shared" si="0"/>
        <v>31.368000000000002</v>
      </c>
      <c r="E12" s="37">
        <f t="shared" si="1"/>
        <v>44.568000000000005</v>
      </c>
      <c r="F12" s="37">
        <f t="shared" si="2"/>
        <v>57.768000000000008</v>
      </c>
      <c r="G12" s="37">
        <f t="shared" si="3"/>
        <v>7.6000000000000005</v>
      </c>
      <c r="H12" s="38">
        <f t="shared" si="4"/>
        <v>5.6000000000000005</v>
      </c>
      <c r="I12" s="36">
        <f t="shared" si="5"/>
        <v>27.133000000000003</v>
      </c>
      <c r="J12" s="37">
        <f t="shared" si="6"/>
        <v>38.733000000000004</v>
      </c>
      <c r="K12" s="37">
        <f t="shared" si="7"/>
        <v>50.332999999999998</v>
      </c>
      <c r="L12" s="37">
        <f t="shared" si="8"/>
        <v>6.8000000000000007</v>
      </c>
      <c r="M12" s="38">
        <f t="shared" si="9"/>
        <v>4.8000000000000007</v>
      </c>
      <c r="N12" s="36">
        <f t="shared" si="10"/>
        <v>22.898</v>
      </c>
      <c r="O12" s="37">
        <f t="shared" si="11"/>
        <v>32.898000000000003</v>
      </c>
      <c r="P12" s="37">
        <f t="shared" si="12"/>
        <v>42.898000000000003</v>
      </c>
      <c r="Q12" s="37">
        <f t="shared" si="13"/>
        <v>6.4</v>
      </c>
      <c r="R12" s="38">
        <f t="shared" si="14"/>
        <v>3.6</v>
      </c>
      <c r="S12" s="50">
        <f t="shared" si="15"/>
        <v>20.87</v>
      </c>
      <c r="T12" s="37">
        <f t="shared" si="16"/>
        <v>30.270000000000003</v>
      </c>
      <c r="U12" s="37">
        <f t="shared" si="17"/>
        <v>39.67</v>
      </c>
      <c r="V12" s="37">
        <f t="shared" si="18"/>
        <v>6.6000000000000005</v>
      </c>
      <c r="W12" s="38">
        <f t="shared" si="19"/>
        <v>2.8000000000000003</v>
      </c>
    </row>
    <row r="13" spans="2:23" s="5" customFormat="1" ht="20.100000000000001" customHeight="1" x14ac:dyDescent="0.25">
      <c r="B13" s="265">
        <v>0.5</v>
      </c>
      <c r="C13" s="266"/>
      <c r="D13" s="36">
        <f t="shared" si="0"/>
        <v>38.76</v>
      </c>
      <c r="E13" s="37">
        <f t="shared" si="1"/>
        <v>55.26</v>
      </c>
      <c r="F13" s="37">
        <f t="shared" si="2"/>
        <v>71.759999999999991</v>
      </c>
      <c r="G13" s="37">
        <f t="shared" si="3"/>
        <v>9.5</v>
      </c>
      <c r="H13" s="38">
        <f t="shared" si="4"/>
        <v>7</v>
      </c>
      <c r="I13" s="36">
        <f t="shared" si="5"/>
        <v>33.56</v>
      </c>
      <c r="J13" s="37">
        <f t="shared" si="6"/>
        <v>48.06</v>
      </c>
      <c r="K13" s="37">
        <f t="shared" si="7"/>
        <v>62.56</v>
      </c>
      <c r="L13" s="37">
        <f t="shared" si="8"/>
        <v>8.5</v>
      </c>
      <c r="M13" s="38">
        <f t="shared" si="9"/>
        <v>6</v>
      </c>
      <c r="N13" s="36">
        <f t="shared" si="10"/>
        <v>28.36</v>
      </c>
      <c r="O13" s="37">
        <f t="shared" si="11"/>
        <v>40.86</v>
      </c>
      <c r="P13" s="37">
        <f t="shared" si="12"/>
        <v>53.36</v>
      </c>
      <c r="Q13" s="37">
        <f t="shared" si="13"/>
        <v>8</v>
      </c>
      <c r="R13" s="38">
        <f t="shared" si="14"/>
        <v>4.5</v>
      </c>
      <c r="S13" s="50">
        <f t="shared" si="15"/>
        <v>25.9</v>
      </c>
      <c r="T13" s="37">
        <f t="shared" si="16"/>
        <v>37.65</v>
      </c>
      <c r="U13" s="37">
        <f t="shared" si="17"/>
        <v>49.4</v>
      </c>
      <c r="V13" s="37">
        <f t="shared" si="18"/>
        <v>8.25</v>
      </c>
      <c r="W13" s="38">
        <f t="shared" si="19"/>
        <v>3.5</v>
      </c>
    </row>
    <row r="14" spans="2:23" s="5" customFormat="1" ht="20.100000000000001" customHeight="1" x14ac:dyDescent="0.25">
      <c r="B14" s="265">
        <v>0.6</v>
      </c>
      <c r="C14" s="266"/>
      <c r="D14" s="36">
        <f t="shared" si="0"/>
        <v>46.152000000000001</v>
      </c>
      <c r="E14" s="37">
        <f t="shared" si="1"/>
        <v>65.951999999999998</v>
      </c>
      <c r="F14" s="37">
        <f t="shared" si="2"/>
        <v>85.75200000000001</v>
      </c>
      <c r="G14" s="37">
        <f t="shared" si="3"/>
        <v>11.4</v>
      </c>
      <c r="H14" s="38">
        <f t="shared" si="4"/>
        <v>8.4</v>
      </c>
      <c r="I14" s="36">
        <f t="shared" si="5"/>
        <v>39.986999999999995</v>
      </c>
      <c r="J14" s="37">
        <f t="shared" si="6"/>
        <v>57.387</v>
      </c>
      <c r="K14" s="37">
        <f t="shared" si="7"/>
        <v>74.787000000000006</v>
      </c>
      <c r="L14" s="37">
        <f t="shared" si="8"/>
        <v>10.199999999999999</v>
      </c>
      <c r="M14" s="38">
        <f t="shared" si="9"/>
        <v>7.1999999999999993</v>
      </c>
      <c r="N14" s="36">
        <f t="shared" si="10"/>
        <v>33.821999999999996</v>
      </c>
      <c r="O14" s="37">
        <f t="shared" si="11"/>
        <v>48.821999999999996</v>
      </c>
      <c r="P14" s="37">
        <f t="shared" si="12"/>
        <v>63.821999999999996</v>
      </c>
      <c r="Q14" s="37">
        <f t="shared" si="13"/>
        <v>9.6</v>
      </c>
      <c r="R14" s="38">
        <f t="shared" si="14"/>
        <v>5.3999999999999995</v>
      </c>
      <c r="S14" s="50">
        <f t="shared" si="15"/>
        <v>30.93</v>
      </c>
      <c r="T14" s="37">
        <f t="shared" si="16"/>
        <v>45.03</v>
      </c>
      <c r="U14" s="37">
        <f t="shared" si="17"/>
        <v>59.13</v>
      </c>
      <c r="V14" s="37">
        <f t="shared" si="18"/>
        <v>9.9</v>
      </c>
      <c r="W14" s="38">
        <f t="shared" si="19"/>
        <v>4.2</v>
      </c>
    </row>
    <row r="15" spans="2:23" s="5" customFormat="1" ht="20.100000000000001" customHeight="1" x14ac:dyDescent="0.25">
      <c r="B15" s="265">
        <v>0.7</v>
      </c>
      <c r="C15" s="266"/>
      <c r="D15" s="36">
        <f t="shared" si="0"/>
        <v>53.54399999999999</v>
      </c>
      <c r="E15" s="37">
        <f t="shared" si="1"/>
        <v>76.643999999999991</v>
      </c>
      <c r="F15" s="37">
        <f t="shared" si="2"/>
        <v>99.743999999999986</v>
      </c>
      <c r="G15" s="37">
        <f t="shared" si="3"/>
        <v>13.299999999999999</v>
      </c>
      <c r="H15" s="38">
        <f t="shared" si="4"/>
        <v>9.7999999999999989</v>
      </c>
      <c r="I15" s="36">
        <f t="shared" si="5"/>
        <v>46.413999999999994</v>
      </c>
      <c r="J15" s="37">
        <f t="shared" si="6"/>
        <v>66.713999999999999</v>
      </c>
      <c r="K15" s="37">
        <f t="shared" si="7"/>
        <v>87.01400000000001</v>
      </c>
      <c r="L15" s="37">
        <f t="shared" si="8"/>
        <v>11.899999999999999</v>
      </c>
      <c r="M15" s="38">
        <f t="shared" si="9"/>
        <v>8.3999999999999986</v>
      </c>
      <c r="N15" s="36">
        <f t="shared" si="10"/>
        <v>39.283999999999992</v>
      </c>
      <c r="O15" s="37">
        <f t="shared" si="11"/>
        <v>56.783999999999992</v>
      </c>
      <c r="P15" s="37">
        <f t="shared" si="12"/>
        <v>74.283999999999992</v>
      </c>
      <c r="Q15" s="37">
        <f t="shared" si="13"/>
        <v>11.2</v>
      </c>
      <c r="R15" s="38">
        <f t="shared" si="14"/>
        <v>6.3</v>
      </c>
      <c r="S15" s="50">
        <f t="shared" si="15"/>
        <v>35.96</v>
      </c>
      <c r="T15" s="37">
        <f t="shared" si="16"/>
        <v>52.41</v>
      </c>
      <c r="U15" s="37">
        <f t="shared" si="17"/>
        <v>68.86</v>
      </c>
      <c r="V15" s="37">
        <f t="shared" si="18"/>
        <v>11.549999999999999</v>
      </c>
      <c r="W15" s="38">
        <f t="shared" si="19"/>
        <v>4.8999999999999995</v>
      </c>
    </row>
    <row r="16" spans="2:23" s="5" customFormat="1" ht="20.100000000000001" customHeight="1" x14ac:dyDescent="0.25">
      <c r="B16" s="265">
        <v>0.8</v>
      </c>
      <c r="C16" s="266"/>
      <c r="D16" s="36">
        <f t="shared" si="0"/>
        <v>60.936</v>
      </c>
      <c r="E16" s="37">
        <f t="shared" si="1"/>
        <v>87.335999999999999</v>
      </c>
      <c r="F16" s="37">
        <f t="shared" si="2"/>
        <v>113.736</v>
      </c>
      <c r="G16" s="37">
        <f t="shared" si="3"/>
        <v>15.200000000000001</v>
      </c>
      <c r="H16" s="38">
        <f t="shared" si="4"/>
        <v>11.200000000000001</v>
      </c>
      <c r="I16" s="36">
        <f t="shared" si="5"/>
        <v>52.841000000000001</v>
      </c>
      <c r="J16" s="37">
        <f t="shared" si="6"/>
        <v>76.040999999999997</v>
      </c>
      <c r="K16" s="37">
        <f t="shared" si="7"/>
        <v>99.240999999999985</v>
      </c>
      <c r="L16" s="37">
        <f t="shared" si="8"/>
        <v>13.600000000000001</v>
      </c>
      <c r="M16" s="38">
        <f t="shared" si="9"/>
        <v>9.6000000000000014</v>
      </c>
      <c r="N16" s="36">
        <f t="shared" si="10"/>
        <v>44.745999999999995</v>
      </c>
      <c r="O16" s="37">
        <f t="shared" si="11"/>
        <v>64.745999999999995</v>
      </c>
      <c r="P16" s="37">
        <f t="shared" si="12"/>
        <v>84.745999999999995</v>
      </c>
      <c r="Q16" s="37">
        <f t="shared" si="13"/>
        <v>12.8</v>
      </c>
      <c r="R16" s="38">
        <f t="shared" si="14"/>
        <v>7.2</v>
      </c>
      <c r="S16" s="50">
        <f t="shared" si="15"/>
        <v>40.99</v>
      </c>
      <c r="T16" s="37">
        <f t="shared" si="16"/>
        <v>59.790000000000006</v>
      </c>
      <c r="U16" s="37">
        <f t="shared" si="17"/>
        <v>78.59</v>
      </c>
      <c r="V16" s="37">
        <f t="shared" si="18"/>
        <v>13.200000000000001</v>
      </c>
      <c r="W16" s="38">
        <f t="shared" si="19"/>
        <v>5.6000000000000005</v>
      </c>
    </row>
    <row r="17" spans="2:23" s="5" customFormat="1" ht="20.100000000000001" customHeight="1" x14ac:dyDescent="0.25">
      <c r="B17" s="265">
        <v>0.9</v>
      </c>
      <c r="C17" s="266"/>
      <c r="D17" s="36">
        <f t="shared" si="0"/>
        <v>68.328000000000003</v>
      </c>
      <c r="E17" s="37">
        <f t="shared" si="1"/>
        <v>98.027999999999992</v>
      </c>
      <c r="F17" s="37">
        <f t="shared" si="2"/>
        <v>127.72799999999998</v>
      </c>
      <c r="G17" s="37">
        <f t="shared" si="3"/>
        <v>17.100000000000001</v>
      </c>
      <c r="H17" s="38">
        <f t="shared" si="4"/>
        <v>12.6</v>
      </c>
      <c r="I17" s="36">
        <f t="shared" si="5"/>
        <v>59.268000000000001</v>
      </c>
      <c r="J17" s="37">
        <f t="shared" si="6"/>
        <v>85.367999999999995</v>
      </c>
      <c r="K17" s="37">
        <f t="shared" si="7"/>
        <v>111.46799999999999</v>
      </c>
      <c r="L17" s="37">
        <f t="shared" si="8"/>
        <v>15.3</v>
      </c>
      <c r="M17" s="38">
        <f t="shared" si="9"/>
        <v>10.8</v>
      </c>
      <c r="N17" s="36">
        <f t="shared" si="10"/>
        <v>50.207999999999998</v>
      </c>
      <c r="O17" s="37">
        <f t="shared" si="11"/>
        <v>72.707999999999998</v>
      </c>
      <c r="P17" s="37">
        <f t="shared" si="12"/>
        <v>95.207999999999998</v>
      </c>
      <c r="Q17" s="37">
        <f t="shared" si="13"/>
        <v>14.4</v>
      </c>
      <c r="R17" s="38">
        <f t="shared" si="14"/>
        <v>8.1</v>
      </c>
      <c r="S17" s="50">
        <f t="shared" si="15"/>
        <v>46.019999999999996</v>
      </c>
      <c r="T17" s="37">
        <f t="shared" si="16"/>
        <v>67.17</v>
      </c>
      <c r="U17" s="37">
        <f t="shared" si="17"/>
        <v>88.32</v>
      </c>
      <c r="V17" s="37">
        <f t="shared" si="18"/>
        <v>14.85</v>
      </c>
      <c r="W17" s="38">
        <f t="shared" si="19"/>
        <v>6.3</v>
      </c>
    </row>
    <row r="18" spans="2:23" s="5" customFormat="1" ht="20.100000000000001" customHeight="1" x14ac:dyDescent="0.25">
      <c r="B18" s="269">
        <v>1</v>
      </c>
      <c r="C18" s="270"/>
      <c r="D18" s="36">
        <f t="shared" si="0"/>
        <v>75.72</v>
      </c>
      <c r="E18" s="37">
        <f t="shared" si="1"/>
        <v>108.72</v>
      </c>
      <c r="F18" s="37">
        <f t="shared" si="2"/>
        <v>141.72</v>
      </c>
      <c r="G18" s="37">
        <f t="shared" si="3"/>
        <v>19</v>
      </c>
      <c r="H18" s="38">
        <f t="shared" si="4"/>
        <v>14</v>
      </c>
      <c r="I18" s="36">
        <f t="shared" si="5"/>
        <v>65.695000000000007</v>
      </c>
      <c r="J18" s="37">
        <f t="shared" si="6"/>
        <v>94.695000000000007</v>
      </c>
      <c r="K18" s="37">
        <f t="shared" si="7"/>
        <v>123.69500000000001</v>
      </c>
      <c r="L18" s="37">
        <f t="shared" si="8"/>
        <v>17</v>
      </c>
      <c r="M18" s="38">
        <f t="shared" si="9"/>
        <v>12</v>
      </c>
      <c r="N18" s="36">
        <f t="shared" si="10"/>
        <v>55.669999999999995</v>
      </c>
      <c r="O18" s="37">
        <f t="shared" si="11"/>
        <v>80.669999999999987</v>
      </c>
      <c r="P18" s="37">
        <f t="shared" si="12"/>
        <v>105.66999999999999</v>
      </c>
      <c r="Q18" s="37">
        <f t="shared" si="13"/>
        <v>16</v>
      </c>
      <c r="R18" s="38">
        <f t="shared" si="14"/>
        <v>9</v>
      </c>
      <c r="S18" s="50">
        <f t="shared" si="15"/>
        <v>51.05</v>
      </c>
      <c r="T18" s="37">
        <f t="shared" si="16"/>
        <v>74.55</v>
      </c>
      <c r="U18" s="37">
        <f t="shared" si="17"/>
        <v>98.05</v>
      </c>
      <c r="V18" s="37">
        <f t="shared" si="18"/>
        <v>16.5</v>
      </c>
      <c r="W18" s="38">
        <f t="shared" si="19"/>
        <v>7</v>
      </c>
    </row>
    <row r="19" spans="2:23" s="5" customFormat="1" ht="20.100000000000001" customHeight="1" x14ac:dyDescent="0.25">
      <c r="B19" s="265">
        <v>1.1000000000000001</v>
      </c>
      <c r="C19" s="266"/>
      <c r="D19" s="36">
        <f t="shared" si="0"/>
        <v>83.112000000000009</v>
      </c>
      <c r="E19" s="37">
        <f t="shared" si="1"/>
        <v>119.41200000000002</v>
      </c>
      <c r="F19" s="37">
        <f t="shared" si="2"/>
        <v>155.71200000000002</v>
      </c>
      <c r="G19" s="37">
        <f t="shared" si="3"/>
        <v>20.900000000000002</v>
      </c>
      <c r="H19" s="38">
        <f t="shared" si="4"/>
        <v>15.400000000000002</v>
      </c>
      <c r="I19" s="36">
        <f t="shared" si="5"/>
        <v>72.122</v>
      </c>
      <c r="J19" s="37">
        <f t="shared" si="6"/>
        <v>104.02200000000001</v>
      </c>
      <c r="K19" s="37">
        <f t="shared" si="7"/>
        <v>135.922</v>
      </c>
      <c r="L19" s="37">
        <f t="shared" si="8"/>
        <v>18.700000000000003</v>
      </c>
      <c r="M19" s="38">
        <f t="shared" si="9"/>
        <v>13.200000000000001</v>
      </c>
      <c r="N19" s="36">
        <f t="shared" si="10"/>
        <v>61.131999999999998</v>
      </c>
      <c r="O19" s="37">
        <f t="shared" si="11"/>
        <v>88.632000000000005</v>
      </c>
      <c r="P19" s="37">
        <f t="shared" si="12"/>
        <v>116.13200000000001</v>
      </c>
      <c r="Q19" s="37">
        <f t="shared" si="13"/>
        <v>17.600000000000001</v>
      </c>
      <c r="R19" s="38">
        <f t="shared" si="14"/>
        <v>9.9</v>
      </c>
      <c r="S19" s="50">
        <f t="shared" si="15"/>
        <v>56.080000000000005</v>
      </c>
      <c r="T19" s="37">
        <f t="shared" si="16"/>
        <v>81.93</v>
      </c>
      <c r="U19" s="37">
        <f t="shared" si="17"/>
        <v>107.78000000000002</v>
      </c>
      <c r="V19" s="37">
        <f t="shared" si="18"/>
        <v>18.150000000000002</v>
      </c>
      <c r="W19" s="38">
        <f t="shared" si="19"/>
        <v>7.7000000000000011</v>
      </c>
    </row>
    <row r="20" spans="2:23" s="5" customFormat="1" ht="20.100000000000001" customHeight="1" thickBot="1" x14ac:dyDescent="0.3">
      <c r="B20" s="267">
        <v>1.2</v>
      </c>
      <c r="C20" s="268"/>
      <c r="D20" s="39">
        <f t="shared" si="0"/>
        <v>90.504000000000005</v>
      </c>
      <c r="E20" s="40">
        <f t="shared" si="1"/>
        <v>130.10400000000001</v>
      </c>
      <c r="F20" s="40">
        <f t="shared" si="2"/>
        <v>169.70400000000004</v>
      </c>
      <c r="G20" s="40">
        <f t="shared" si="3"/>
        <v>22.8</v>
      </c>
      <c r="H20" s="41">
        <f t="shared" si="4"/>
        <v>16.8</v>
      </c>
      <c r="I20" s="39">
        <f t="shared" si="5"/>
        <v>78.548999999999992</v>
      </c>
      <c r="J20" s="40">
        <f t="shared" si="6"/>
        <v>113.34899999999999</v>
      </c>
      <c r="K20" s="40">
        <f t="shared" si="7"/>
        <v>148.149</v>
      </c>
      <c r="L20" s="40">
        <f t="shared" si="8"/>
        <v>20.399999999999999</v>
      </c>
      <c r="M20" s="41">
        <f t="shared" si="9"/>
        <v>14.399999999999999</v>
      </c>
      <c r="N20" s="39">
        <f t="shared" si="10"/>
        <v>66.593999999999994</v>
      </c>
      <c r="O20" s="40">
        <f t="shared" si="11"/>
        <v>96.593999999999994</v>
      </c>
      <c r="P20" s="40">
        <f t="shared" si="12"/>
        <v>126.59399999999999</v>
      </c>
      <c r="Q20" s="40">
        <f t="shared" si="13"/>
        <v>19.2</v>
      </c>
      <c r="R20" s="41">
        <f t="shared" si="14"/>
        <v>10.799999999999999</v>
      </c>
      <c r="S20" s="51">
        <f t="shared" si="15"/>
        <v>61.11</v>
      </c>
      <c r="T20" s="40">
        <f t="shared" si="16"/>
        <v>89.31</v>
      </c>
      <c r="U20" s="40">
        <f t="shared" si="17"/>
        <v>117.51</v>
      </c>
      <c r="V20" s="40">
        <f t="shared" si="18"/>
        <v>19.8</v>
      </c>
      <c r="W20" s="41">
        <f t="shared" si="19"/>
        <v>8.4</v>
      </c>
    </row>
    <row r="21" spans="2:23" s="5" customFormat="1" ht="15" customHeight="1" x14ac:dyDescent="0.25">
      <c r="B21" s="52"/>
      <c r="D21" s="53"/>
      <c r="E21" s="53"/>
      <c r="F21" s="53"/>
      <c r="G21" s="53"/>
      <c r="H21" s="53"/>
      <c r="I21" s="53"/>
      <c r="J21" s="53"/>
      <c r="K21" s="53"/>
      <c r="L21" s="53"/>
      <c r="M21" s="53"/>
      <c r="N21" s="53"/>
    </row>
    <row r="22" spans="2:23" s="5" customFormat="1" ht="15" customHeight="1" x14ac:dyDescent="0.25">
      <c r="G22" s="3"/>
      <c r="H22" s="3"/>
      <c r="I22" s="3"/>
      <c r="J22"/>
      <c r="K22" s="3"/>
      <c r="L22" s="3"/>
    </row>
    <row r="23" spans="2:23" s="5" customFormat="1" ht="15" customHeight="1" thickBot="1" x14ac:dyDescent="0.3"/>
    <row r="24" spans="2:23" s="5" customFormat="1" ht="15.75" customHeight="1" x14ac:dyDescent="0.25">
      <c r="B24" s="260" t="s">
        <v>27</v>
      </c>
      <c r="C24" s="261"/>
      <c r="D24" s="262" t="s">
        <v>20</v>
      </c>
      <c r="E24" s="263"/>
      <c r="F24" s="263"/>
      <c r="G24" s="263"/>
      <c r="H24" s="260" t="s">
        <v>19</v>
      </c>
      <c r="I24" s="263"/>
      <c r="J24" s="264"/>
      <c r="K24" s="260" t="s">
        <v>104</v>
      </c>
      <c r="L24" s="263"/>
      <c r="M24" s="263"/>
      <c r="N24" s="263"/>
      <c r="O24" s="260" t="s">
        <v>103</v>
      </c>
      <c r="P24" s="263"/>
      <c r="Q24" s="263"/>
      <c r="R24" s="264"/>
    </row>
    <row r="25" spans="2:23" s="5" customFormat="1" ht="54" customHeight="1" thickBot="1" x14ac:dyDescent="0.3">
      <c r="B25" s="27" t="s">
        <v>28</v>
      </c>
      <c r="C25" s="28" t="s">
        <v>7</v>
      </c>
      <c r="D25" s="29" t="s">
        <v>6</v>
      </c>
      <c r="E25" s="29" t="s">
        <v>7</v>
      </c>
      <c r="F25" s="29"/>
      <c r="G25" s="209" t="s">
        <v>8</v>
      </c>
      <c r="H25" s="84" t="s">
        <v>6</v>
      </c>
      <c r="I25" s="29" t="s">
        <v>7</v>
      </c>
      <c r="J25" s="30" t="s">
        <v>8</v>
      </c>
      <c r="K25" s="214"/>
      <c r="L25" s="212" t="s">
        <v>6</v>
      </c>
      <c r="M25" s="29" t="s">
        <v>7</v>
      </c>
      <c r="N25" s="209" t="s">
        <v>8</v>
      </c>
      <c r="O25" s="84" t="s">
        <v>6</v>
      </c>
      <c r="P25" s="29"/>
      <c r="Q25" s="29" t="s">
        <v>7</v>
      </c>
      <c r="R25" s="30" t="s">
        <v>8</v>
      </c>
    </row>
    <row r="26" spans="2:23" s="5" customFormat="1" x14ac:dyDescent="0.25">
      <c r="B26" s="42">
        <v>0.3</v>
      </c>
      <c r="C26" s="64">
        <f>0.66*B26</f>
        <v>0.19800000000000001</v>
      </c>
      <c r="D26" s="43">
        <f t="shared" ref="D26:D35" si="20">E26*($D$9)</f>
        <v>2.3760000000000003</v>
      </c>
      <c r="E26" s="43">
        <f t="shared" ref="E26:E35" si="21">0.66*B26</f>
        <v>0.19800000000000001</v>
      </c>
      <c r="F26" s="43"/>
      <c r="G26" s="210">
        <f>0.15*$D$9</f>
        <v>1.7999999999999998</v>
      </c>
      <c r="H26" s="74">
        <f t="shared" ref="H26:H35" si="22">I26*($I$9)</f>
        <v>1.881</v>
      </c>
      <c r="I26" s="43">
        <f t="shared" ref="I26:I35" si="23">0.66*B26</f>
        <v>0.19800000000000001</v>
      </c>
      <c r="J26" s="44">
        <f>0.15*$I$9</f>
        <v>1.425</v>
      </c>
      <c r="K26" s="215"/>
      <c r="L26" s="213">
        <f t="shared" ref="L26:L35" si="24">M26*($N$9)</f>
        <v>1.3860000000000001</v>
      </c>
      <c r="M26" s="43">
        <f t="shared" ref="M26:M35" si="25">0.66*B26</f>
        <v>0.19800000000000001</v>
      </c>
      <c r="N26" s="217">
        <f>0.15*$N$9</f>
        <v>1.05</v>
      </c>
      <c r="O26" s="74">
        <f t="shared" ref="O26:O35" si="26">Q26*($S$9)</f>
        <v>0.99</v>
      </c>
      <c r="P26" s="43"/>
      <c r="Q26" s="43">
        <f t="shared" ref="Q26:Q35" si="27">0.66*B26</f>
        <v>0.19800000000000001</v>
      </c>
      <c r="R26" s="44">
        <f>0.15*$S$9</f>
        <v>0.75</v>
      </c>
    </row>
    <row r="27" spans="2:23" s="5" customFormat="1" x14ac:dyDescent="0.25">
      <c r="B27" s="45">
        <v>0.4</v>
      </c>
      <c r="C27" s="64">
        <f>0.66*B27</f>
        <v>0.26400000000000001</v>
      </c>
      <c r="D27" s="37">
        <f t="shared" si="20"/>
        <v>3.1680000000000001</v>
      </c>
      <c r="E27" s="37">
        <f t="shared" si="21"/>
        <v>0.26400000000000001</v>
      </c>
      <c r="F27" s="37"/>
      <c r="G27" s="210">
        <f t="shared" ref="G27:G35" si="28">0.15*$D$9</f>
        <v>1.7999999999999998</v>
      </c>
      <c r="H27" s="36">
        <f t="shared" si="22"/>
        <v>2.508</v>
      </c>
      <c r="I27" s="37">
        <f t="shared" si="23"/>
        <v>0.26400000000000001</v>
      </c>
      <c r="J27" s="44">
        <f t="shared" ref="J27:J35" si="29">0.15*$I$9</f>
        <v>1.425</v>
      </c>
      <c r="K27" s="215"/>
      <c r="L27" s="50">
        <f t="shared" si="24"/>
        <v>1.8480000000000001</v>
      </c>
      <c r="M27" s="37">
        <f t="shared" si="25"/>
        <v>0.26400000000000001</v>
      </c>
      <c r="N27" s="217">
        <f t="shared" ref="N27:N35" si="30">0.15*$N$9</f>
        <v>1.05</v>
      </c>
      <c r="O27" s="36">
        <f t="shared" si="26"/>
        <v>1.32</v>
      </c>
      <c r="P27" s="37"/>
      <c r="Q27" s="37">
        <f t="shared" si="27"/>
        <v>0.26400000000000001</v>
      </c>
      <c r="R27" s="44">
        <f t="shared" ref="R27:R35" si="31">0.15*$S$9</f>
        <v>0.75</v>
      </c>
    </row>
    <row r="28" spans="2:23" s="5" customFormat="1" x14ac:dyDescent="0.25">
      <c r="B28" s="46">
        <v>0.5</v>
      </c>
      <c r="C28" s="64">
        <f>0.66*B28</f>
        <v>0.33</v>
      </c>
      <c r="D28" s="37">
        <f t="shared" si="20"/>
        <v>3.96</v>
      </c>
      <c r="E28" s="37">
        <f t="shared" si="21"/>
        <v>0.33</v>
      </c>
      <c r="F28" s="37"/>
      <c r="G28" s="210">
        <f t="shared" si="28"/>
        <v>1.7999999999999998</v>
      </c>
      <c r="H28" s="36">
        <f t="shared" si="22"/>
        <v>3.1350000000000002</v>
      </c>
      <c r="I28" s="37">
        <f t="shared" si="23"/>
        <v>0.33</v>
      </c>
      <c r="J28" s="44">
        <f t="shared" si="29"/>
        <v>1.425</v>
      </c>
      <c r="K28" s="215"/>
      <c r="L28" s="50">
        <f t="shared" si="24"/>
        <v>2.31</v>
      </c>
      <c r="M28" s="37">
        <f t="shared" si="25"/>
        <v>0.33</v>
      </c>
      <c r="N28" s="217">
        <f t="shared" si="30"/>
        <v>1.05</v>
      </c>
      <c r="O28" s="36">
        <f t="shared" si="26"/>
        <v>1.6500000000000001</v>
      </c>
      <c r="P28" s="37"/>
      <c r="Q28" s="37">
        <f t="shared" si="27"/>
        <v>0.33</v>
      </c>
      <c r="R28" s="44">
        <f t="shared" si="31"/>
        <v>0.75</v>
      </c>
    </row>
    <row r="29" spans="2:23" s="5" customFormat="1" x14ac:dyDescent="0.25">
      <c r="B29" s="46">
        <v>0.6</v>
      </c>
      <c r="C29" s="64">
        <f t="shared" ref="C29:C35" si="32">0.67*B29</f>
        <v>0.40200000000000002</v>
      </c>
      <c r="D29" s="37">
        <f t="shared" si="20"/>
        <v>4.7520000000000007</v>
      </c>
      <c r="E29" s="37">
        <f t="shared" si="21"/>
        <v>0.39600000000000002</v>
      </c>
      <c r="F29" s="37"/>
      <c r="G29" s="210">
        <f t="shared" si="28"/>
        <v>1.7999999999999998</v>
      </c>
      <c r="H29" s="36">
        <f t="shared" si="22"/>
        <v>3.762</v>
      </c>
      <c r="I29" s="37">
        <f t="shared" si="23"/>
        <v>0.39600000000000002</v>
      </c>
      <c r="J29" s="44">
        <f t="shared" si="29"/>
        <v>1.425</v>
      </c>
      <c r="K29" s="215"/>
      <c r="L29" s="50">
        <f t="shared" si="24"/>
        <v>2.7720000000000002</v>
      </c>
      <c r="M29" s="37">
        <f t="shared" si="25"/>
        <v>0.39600000000000002</v>
      </c>
      <c r="N29" s="217">
        <f t="shared" si="30"/>
        <v>1.05</v>
      </c>
      <c r="O29" s="36">
        <f t="shared" si="26"/>
        <v>1.98</v>
      </c>
      <c r="P29" s="37"/>
      <c r="Q29" s="37">
        <f t="shared" si="27"/>
        <v>0.39600000000000002</v>
      </c>
      <c r="R29" s="44">
        <f t="shared" si="31"/>
        <v>0.75</v>
      </c>
    </row>
    <row r="30" spans="2:23" s="5" customFormat="1" x14ac:dyDescent="0.25">
      <c r="B30" s="46">
        <v>0.7</v>
      </c>
      <c r="C30" s="64">
        <f t="shared" si="32"/>
        <v>0.46899999999999997</v>
      </c>
      <c r="D30" s="37">
        <f t="shared" si="20"/>
        <v>5.5439999999999996</v>
      </c>
      <c r="E30" s="37">
        <f t="shared" si="21"/>
        <v>0.46199999999999997</v>
      </c>
      <c r="F30" s="37"/>
      <c r="G30" s="210">
        <f t="shared" si="28"/>
        <v>1.7999999999999998</v>
      </c>
      <c r="H30" s="36">
        <f t="shared" si="22"/>
        <v>4.3889999999999993</v>
      </c>
      <c r="I30" s="37">
        <f t="shared" si="23"/>
        <v>0.46199999999999997</v>
      </c>
      <c r="J30" s="44">
        <f t="shared" si="29"/>
        <v>1.425</v>
      </c>
      <c r="K30" s="215"/>
      <c r="L30" s="50">
        <f t="shared" si="24"/>
        <v>3.234</v>
      </c>
      <c r="M30" s="37">
        <f t="shared" si="25"/>
        <v>0.46199999999999997</v>
      </c>
      <c r="N30" s="217">
        <f t="shared" si="30"/>
        <v>1.05</v>
      </c>
      <c r="O30" s="36">
        <f t="shared" si="26"/>
        <v>2.3099999999999996</v>
      </c>
      <c r="P30" s="37"/>
      <c r="Q30" s="37">
        <f t="shared" si="27"/>
        <v>0.46199999999999997</v>
      </c>
      <c r="R30" s="44">
        <f t="shared" si="31"/>
        <v>0.75</v>
      </c>
    </row>
    <row r="31" spans="2:23" s="5" customFormat="1" x14ac:dyDescent="0.25">
      <c r="B31" s="46">
        <v>0.8</v>
      </c>
      <c r="C31" s="64">
        <f t="shared" si="32"/>
        <v>0.53600000000000003</v>
      </c>
      <c r="D31" s="37">
        <f t="shared" si="20"/>
        <v>6.3360000000000003</v>
      </c>
      <c r="E31" s="37">
        <f t="shared" si="21"/>
        <v>0.52800000000000002</v>
      </c>
      <c r="F31" s="37"/>
      <c r="G31" s="210">
        <f t="shared" si="28"/>
        <v>1.7999999999999998</v>
      </c>
      <c r="H31" s="36">
        <f t="shared" si="22"/>
        <v>5.016</v>
      </c>
      <c r="I31" s="37">
        <f t="shared" si="23"/>
        <v>0.52800000000000002</v>
      </c>
      <c r="J31" s="44">
        <f t="shared" si="29"/>
        <v>1.425</v>
      </c>
      <c r="K31" s="215"/>
      <c r="L31" s="50">
        <f t="shared" si="24"/>
        <v>3.6960000000000002</v>
      </c>
      <c r="M31" s="37">
        <f t="shared" si="25"/>
        <v>0.52800000000000002</v>
      </c>
      <c r="N31" s="217">
        <f t="shared" si="30"/>
        <v>1.05</v>
      </c>
      <c r="O31" s="36">
        <f t="shared" si="26"/>
        <v>2.64</v>
      </c>
      <c r="P31" s="37"/>
      <c r="Q31" s="37">
        <f t="shared" si="27"/>
        <v>0.52800000000000002</v>
      </c>
      <c r="R31" s="44">
        <f t="shared" si="31"/>
        <v>0.75</v>
      </c>
    </row>
    <row r="32" spans="2:23" s="5" customFormat="1" x14ac:dyDescent="0.25">
      <c r="B32" s="46">
        <v>0.9</v>
      </c>
      <c r="C32" s="64">
        <f t="shared" si="32"/>
        <v>0.60300000000000009</v>
      </c>
      <c r="D32" s="37">
        <f t="shared" si="20"/>
        <v>7.128000000000001</v>
      </c>
      <c r="E32" s="37">
        <f t="shared" si="21"/>
        <v>0.59400000000000008</v>
      </c>
      <c r="F32" s="37"/>
      <c r="G32" s="210">
        <f t="shared" si="28"/>
        <v>1.7999999999999998</v>
      </c>
      <c r="H32" s="36">
        <f t="shared" si="22"/>
        <v>5.6430000000000007</v>
      </c>
      <c r="I32" s="37">
        <f t="shared" si="23"/>
        <v>0.59400000000000008</v>
      </c>
      <c r="J32" s="44">
        <f t="shared" si="29"/>
        <v>1.425</v>
      </c>
      <c r="K32" s="215"/>
      <c r="L32" s="50">
        <f t="shared" si="24"/>
        <v>4.1580000000000004</v>
      </c>
      <c r="M32" s="37">
        <f t="shared" si="25"/>
        <v>0.59400000000000008</v>
      </c>
      <c r="N32" s="217">
        <f t="shared" si="30"/>
        <v>1.05</v>
      </c>
      <c r="O32" s="36">
        <f t="shared" si="26"/>
        <v>2.9700000000000006</v>
      </c>
      <c r="P32" s="37"/>
      <c r="Q32" s="37">
        <f t="shared" si="27"/>
        <v>0.59400000000000008</v>
      </c>
      <c r="R32" s="44">
        <f t="shared" si="31"/>
        <v>0.75</v>
      </c>
    </row>
    <row r="33" spans="2:18" s="5" customFormat="1" x14ac:dyDescent="0.25">
      <c r="B33" s="46">
        <v>1</v>
      </c>
      <c r="C33" s="64">
        <f t="shared" si="32"/>
        <v>0.67</v>
      </c>
      <c r="D33" s="37">
        <f t="shared" si="20"/>
        <v>7.92</v>
      </c>
      <c r="E33" s="37">
        <f t="shared" si="21"/>
        <v>0.66</v>
      </c>
      <c r="F33" s="37"/>
      <c r="G33" s="210">
        <f t="shared" si="28"/>
        <v>1.7999999999999998</v>
      </c>
      <c r="H33" s="36">
        <f t="shared" si="22"/>
        <v>6.2700000000000005</v>
      </c>
      <c r="I33" s="37">
        <f t="shared" si="23"/>
        <v>0.66</v>
      </c>
      <c r="J33" s="44">
        <f t="shared" si="29"/>
        <v>1.425</v>
      </c>
      <c r="K33" s="215"/>
      <c r="L33" s="50">
        <f t="shared" si="24"/>
        <v>4.62</v>
      </c>
      <c r="M33" s="37">
        <f t="shared" si="25"/>
        <v>0.66</v>
      </c>
      <c r="N33" s="217">
        <f t="shared" si="30"/>
        <v>1.05</v>
      </c>
      <c r="O33" s="36">
        <f t="shared" si="26"/>
        <v>3.3000000000000003</v>
      </c>
      <c r="P33" s="37"/>
      <c r="Q33" s="37">
        <f t="shared" si="27"/>
        <v>0.66</v>
      </c>
      <c r="R33" s="44">
        <f t="shared" si="31"/>
        <v>0.75</v>
      </c>
    </row>
    <row r="34" spans="2:18" s="5" customFormat="1" x14ac:dyDescent="0.25">
      <c r="B34" s="46">
        <v>1.1000000000000001</v>
      </c>
      <c r="C34" s="64">
        <f t="shared" si="32"/>
        <v>0.7370000000000001</v>
      </c>
      <c r="D34" s="37">
        <f t="shared" si="20"/>
        <v>8.7120000000000015</v>
      </c>
      <c r="E34" s="37">
        <f t="shared" si="21"/>
        <v>0.72600000000000009</v>
      </c>
      <c r="F34" s="37"/>
      <c r="G34" s="210">
        <f t="shared" si="28"/>
        <v>1.7999999999999998</v>
      </c>
      <c r="H34" s="36">
        <f t="shared" si="22"/>
        <v>6.8970000000000011</v>
      </c>
      <c r="I34" s="37">
        <f t="shared" si="23"/>
        <v>0.72600000000000009</v>
      </c>
      <c r="J34" s="44">
        <f t="shared" si="29"/>
        <v>1.425</v>
      </c>
      <c r="K34" s="215"/>
      <c r="L34" s="50">
        <f t="shared" si="24"/>
        <v>5.0820000000000007</v>
      </c>
      <c r="M34" s="37">
        <f t="shared" si="25"/>
        <v>0.72600000000000009</v>
      </c>
      <c r="N34" s="217">
        <f t="shared" si="30"/>
        <v>1.05</v>
      </c>
      <c r="O34" s="36">
        <f t="shared" si="26"/>
        <v>3.6300000000000003</v>
      </c>
      <c r="P34" s="37"/>
      <c r="Q34" s="37">
        <f t="shared" si="27"/>
        <v>0.72600000000000009</v>
      </c>
      <c r="R34" s="44">
        <f t="shared" si="31"/>
        <v>0.75</v>
      </c>
    </row>
    <row r="35" spans="2:18" s="5" customFormat="1" ht="13.8" thickBot="1" x14ac:dyDescent="0.3">
      <c r="B35" s="48">
        <v>1.2</v>
      </c>
      <c r="C35" s="67">
        <f t="shared" si="32"/>
        <v>0.80400000000000005</v>
      </c>
      <c r="D35" s="40">
        <f t="shared" si="20"/>
        <v>9.5040000000000013</v>
      </c>
      <c r="E35" s="40">
        <f t="shared" si="21"/>
        <v>0.79200000000000004</v>
      </c>
      <c r="F35" s="40"/>
      <c r="G35" s="211">
        <f t="shared" si="28"/>
        <v>1.7999999999999998</v>
      </c>
      <c r="H35" s="39">
        <f t="shared" si="22"/>
        <v>7.524</v>
      </c>
      <c r="I35" s="40">
        <f t="shared" si="23"/>
        <v>0.79200000000000004</v>
      </c>
      <c r="J35" s="41">
        <f t="shared" si="29"/>
        <v>1.425</v>
      </c>
      <c r="K35" s="216"/>
      <c r="L35" s="51">
        <f t="shared" si="24"/>
        <v>5.5440000000000005</v>
      </c>
      <c r="M35" s="40">
        <f t="shared" si="25"/>
        <v>0.79200000000000004</v>
      </c>
      <c r="N35" s="211">
        <f t="shared" si="30"/>
        <v>1.05</v>
      </c>
      <c r="O35" s="39">
        <f t="shared" si="26"/>
        <v>3.96</v>
      </c>
      <c r="P35" s="40"/>
      <c r="Q35" s="40">
        <f t="shared" si="27"/>
        <v>0.79200000000000004</v>
      </c>
      <c r="R35" s="41">
        <f t="shared" si="31"/>
        <v>0.75</v>
      </c>
    </row>
    <row r="37" spans="2:18" ht="12.75" customHeight="1" x14ac:dyDescent="0.25"/>
    <row r="39" spans="2:18" x14ac:dyDescent="0.25">
      <c r="B39" s="2" t="s">
        <v>55</v>
      </c>
      <c r="C39" s="2">
        <f>H4*0.925</f>
        <v>46.25</v>
      </c>
      <c r="D39" s="2">
        <f>H4*1.075</f>
        <v>53.75</v>
      </c>
      <c r="E39" s="2" t="s">
        <v>54</v>
      </c>
    </row>
  </sheetData>
  <mergeCells count="44">
    <mergeCell ref="B11:C11"/>
    <mergeCell ref="B12:C12"/>
    <mergeCell ref="B13:C13"/>
    <mergeCell ref="B14:C14"/>
    <mergeCell ref="V7:V10"/>
    <mergeCell ref="E9:F9"/>
    <mergeCell ref="J8:K8"/>
    <mergeCell ref="J7:K7"/>
    <mergeCell ref="J9:K9"/>
    <mergeCell ref="W7:W10"/>
    <mergeCell ref="O7:P7"/>
    <mergeCell ref="O8:P8"/>
    <mergeCell ref="Q7:Q10"/>
    <mergeCell ref="R7:R10"/>
    <mergeCell ref="T8:U8"/>
    <mergeCell ref="T9:U9"/>
    <mergeCell ref="T7:U7"/>
    <mergeCell ref="B19:C19"/>
    <mergeCell ref="B20:C20"/>
    <mergeCell ref="B15:C15"/>
    <mergeCell ref="B16:C16"/>
    <mergeCell ref="B17:C17"/>
    <mergeCell ref="B18:C18"/>
    <mergeCell ref="B24:C24"/>
    <mergeCell ref="D24:G24"/>
    <mergeCell ref="H24:J24"/>
    <mergeCell ref="K24:N24"/>
    <mergeCell ref="O24:R24"/>
    <mergeCell ref="S6:W6"/>
    <mergeCell ref="B7:C7"/>
    <mergeCell ref="E7:F7"/>
    <mergeCell ref="G7:G10"/>
    <mergeCell ref="H7:H10"/>
    <mergeCell ref="N6:R6"/>
    <mergeCell ref="L7:L10"/>
    <mergeCell ref="M7:M10"/>
    <mergeCell ref="B6:C6"/>
    <mergeCell ref="D6:H6"/>
    <mergeCell ref="I6:M6"/>
    <mergeCell ref="B9:C9"/>
    <mergeCell ref="O9:P9"/>
    <mergeCell ref="B10:C10"/>
    <mergeCell ref="B8:C8"/>
    <mergeCell ref="E8:F8"/>
  </mergeCells>
  <phoneticPr fontId="19" type="noConversion"/>
  <conditionalFormatting sqref="C4:E4 M4:T5 C5:L5">
    <cfRule type="cellIs" dxfId="22" priority="2" stopIfTrue="1" operator="between">
      <formula>$P$6</formula>
      <formula>$T$6</formula>
    </cfRule>
  </conditionalFormatting>
  <conditionalFormatting sqref="D11:F20 I11:K20 N11:P20 S11:U20">
    <cfRule type="cellIs" dxfId="21" priority="3" stopIfTrue="1" operator="between">
      <formula>$C$39</formula>
      <formula>$D$39</formula>
    </cfRule>
  </conditionalFormatting>
  <conditionalFormatting sqref="G11:H20 L11:M20 Q11:R20 V11:W20">
    <cfRule type="cellIs" dxfId="20" priority="1" stopIfTrue="1" operator="between">
      <formula>$P$6</formula>
      <formula>$T$6</formula>
    </cfRule>
  </conditionalFormatting>
  <printOptions horizontalCentered="1" verticalCentered="1"/>
  <pageMargins left="0.59055118110236227" right="0.59055118110236227" top="0.59055118110236227" bottom="0.59055118110236227" header="0.51181102362204722" footer="0.51181102362204722"/>
  <pageSetup paperSize="9" scale="90" firstPageNumber="0" orientation="landscape" r:id="rId1"/>
  <headerFooter alignWithMargins="0">
    <oddFooter xml:space="preserve">&amp;RDCJ version 11 dated December 2021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9"/>
  <sheetViews>
    <sheetView zoomScaleNormal="100" workbookViewId="0">
      <selection activeCell="AB12" sqref="AB12"/>
    </sheetView>
  </sheetViews>
  <sheetFormatPr defaultRowHeight="13.2" x14ac:dyDescent="0.25"/>
  <cols>
    <col min="1" max="1" width="2.6640625" customWidth="1"/>
    <col min="2" max="2" width="11.109375" customWidth="1"/>
    <col min="3" max="3" width="9.109375" customWidth="1"/>
    <col min="4" max="4" width="6.6640625" customWidth="1"/>
    <col min="5" max="5" width="6.5546875" customWidth="1"/>
    <col min="6" max="6" width="6.5546875" hidden="1" customWidth="1"/>
    <col min="7" max="10" width="6.6640625" customWidth="1"/>
    <col min="11" max="11" width="0.21875" hidden="1" customWidth="1"/>
    <col min="12" max="14" width="6.6640625" customWidth="1"/>
    <col min="15" max="15" width="6.5546875" customWidth="1"/>
    <col min="16" max="16" width="6.5546875" hidden="1" customWidth="1"/>
    <col min="17" max="19" width="6.6640625" customWidth="1"/>
    <col min="20" max="20" width="6.44140625" customWidth="1"/>
    <col min="21" max="21" width="0.33203125" hidden="1" customWidth="1"/>
    <col min="22" max="23" width="6.6640625" customWidth="1"/>
  </cols>
  <sheetData>
    <row r="1" spans="1:23" ht="19.5" customHeight="1" x14ac:dyDescent="0.3">
      <c r="A1" s="2"/>
      <c r="B1" s="1" t="s">
        <v>0</v>
      </c>
      <c r="C1" s="2"/>
      <c r="D1" s="2"/>
      <c r="E1" s="2"/>
      <c r="F1" s="2"/>
      <c r="G1" s="2"/>
      <c r="H1" s="2"/>
      <c r="I1" s="2"/>
      <c r="J1" s="2"/>
      <c r="K1" s="2"/>
      <c r="L1" s="2"/>
      <c r="M1" s="2"/>
      <c r="N1" s="2"/>
      <c r="O1" s="2"/>
      <c r="P1" s="2"/>
      <c r="Q1" s="2"/>
      <c r="R1" s="2"/>
      <c r="S1" s="2"/>
      <c r="T1" s="2"/>
      <c r="U1" s="2"/>
      <c r="V1" s="2"/>
      <c r="W1" s="2"/>
    </row>
    <row r="2" spans="1:23" ht="19.5" customHeight="1" x14ac:dyDescent="0.3">
      <c r="A2" s="2"/>
      <c r="B2" s="207" t="s">
        <v>95</v>
      </c>
      <c r="C2" s="2"/>
      <c r="D2" s="2"/>
      <c r="F2" s="3" t="s">
        <v>70</v>
      </c>
      <c r="H2" s="3"/>
      <c r="I2" s="3"/>
      <c r="J2" s="3"/>
      <c r="K2" s="3"/>
      <c r="L2" s="3"/>
      <c r="M2" s="3"/>
      <c r="N2" s="3"/>
      <c r="O2" s="3"/>
      <c r="P2" s="3"/>
      <c r="Q2" s="2"/>
      <c r="R2" s="2"/>
      <c r="S2" s="2"/>
      <c r="T2" s="2"/>
      <c r="U2" s="2"/>
      <c r="V2" s="2"/>
      <c r="W2" s="2"/>
    </row>
    <row r="3" spans="1:23" ht="19.5" customHeight="1" x14ac:dyDescent="0.25">
      <c r="A3" s="2"/>
      <c r="B3" s="2"/>
      <c r="C3" s="2"/>
      <c r="D3" s="3"/>
      <c r="E3" s="3"/>
      <c r="F3" s="3"/>
      <c r="G3" s="3"/>
      <c r="H3" s="3"/>
      <c r="I3" s="3"/>
      <c r="J3" s="3"/>
      <c r="K3" s="3"/>
      <c r="L3" s="3"/>
      <c r="M3" s="3"/>
      <c r="N3" s="3"/>
      <c r="P3" s="2"/>
      <c r="Q3" s="2"/>
      <c r="R3" s="2"/>
      <c r="S3" s="2"/>
      <c r="T3" s="2"/>
      <c r="U3" s="2"/>
      <c r="V3" s="2"/>
      <c r="W3" s="2"/>
    </row>
    <row r="4" spans="1:23" ht="19.5" customHeight="1" x14ac:dyDescent="0.3">
      <c r="A4" s="2"/>
      <c r="B4" s="1"/>
      <c r="C4" s="1"/>
      <c r="D4" s="2"/>
      <c r="F4" s="3" t="s">
        <v>30</v>
      </c>
      <c r="G4" s="3"/>
      <c r="H4" s="3">
        <v>50</v>
      </c>
      <c r="I4" s="3" t="s">
        <v>54</v>
      </c>
      <c r="K4" s="2"/>
      <c r="L4" s="2"/>
      <c r="M4" s="3"/>
      <c r="N4" s="3"/>
      <c r="O4" s="2"/>
      <c r="P4" s="11"/>
      <c r="Q4" s="11"/>
      <c r="R4" s="11"/>
      <c r="S4" s="11"/>
      <c r="T4" s="11"/>
      <c r="U4" s="11"/>
      <c r="V4" s="11"/>
      <c r="W4" s="5"/>
    </row>
    <row r="5" spans="1:23" ht="19.5" customHeight="1" thickBot="1" x14ac:dyDescent="0.3">
      <c r="A5" s="2"/>
      <c r="B5" s="5"/>
      <c r="C5" s="5"/>
      <c r="D5" s="5"/>
      <c r="E5" s="5"/>
      <c r="F5" s="5"/>
      <c r="G5" s="5"/>
      <c r="H5" s="2"/>
      <c r="I5" s="2"/>
      <c r="J5" s="2"/>
      <c r="K5" s="2"/>
      <c r="L5" s="2"/>
      <c r="M5" s="2"/>
      <c r="N5" s="2"/>
      <c r="O5" s="2"/>
      <c r="P5" s="11"/>
      <c r="Q5" s="11"/>
      <c r="R5" s="11"/>
      <c r="S5" s="11"/>
      <c r="T5" s="11"/>
      <c r="U5" s="11"/>
      <c r="V5" s="11"/>
      <c r="W5" s="5"/>
    </row>
    <row r="6" spans="1:23" ht="19.5" customHeight="1" x14ac:dyDescent="0.25">
      <c r="A6" s="5"/>
      <c r="B6" s="276" t="s">
        <v>1</v>
      </c>
      <c r="C6" s="277"/>
      <c r="D6" s="253" t="s">
        <v>20</v>
      </c>
      <c r="E6" s="254"/>
      <c r="F6" s="254"/>
      <c r="G6" s="254"/>
      <c r="H6" s="255"/>
      <c r="I6" s="253" t="s">
        <v>19</v>
      </c>
      <c r="J6" s="254"/>
      <c r="K6" s="254"/>
      <c r="L6" s="254"/>
      <c r="M6" s="255"/>
      <c r="N6" s="250" t="s">
        <v>21</v>
      </c>
      <c r="O6" s="240"/>
      <c r="P6" s="240"/>
      <c r="Q6" s="240"/>
      <c r="R6" s="241"/>
      <c r="S6" s="239" t="s">
        <v>22</v>
      </c>
      <c r="T6" s="240"/>
      <c r="U6" s="240"/>
      <c r="V6" s="240"/>
      <c r="W6" s="241"/>
    </row>
    <row r="7" spans="1:23" ht="19.5" customHeight="1" x14ac:dyDescent="0.25">
      <c r="A7" s="5"/>
      <c r="B7" s="278" t="s">
        <v>2</v>
      </c>
      <c r="C7" s="279"/>
      <c r="D7" s="31">
        <f>Speeds!E16</f>
        <v>19</v>
      </c>
      <c r="E7" s="244" t="s">
        <v>24</v>
      </c>
      <c r="F7" s="245"/>
      <c r="G7" s="246" t="s">
        <v>25</v>
      </c>
      <c r="H7" s="248" t="s">
        <v>26</v>
      </c>
      <c r="I7" s="17">
        <f>Speeds!E19</f>
        <v>17</v>
      </c>
      <c r="J7" s="244" t="s">
        <v>24</v>
      </c>
      <c r="K7" s="245"/>
      <c r="L7" s="246" t="s">
        <v>25</v>
      </c>
      <c r="M7" s="248" t="s">
        <v>26</v>
      </c>
      <c r="N7" s="10">
        <f>Speeds!E22</f>
        <v>16</v>
      </c>
      <c r="O7" s="244" t="s">
        <v>24</v>
      </c>
      <c r="P7" s="245"/>
      <c r="Q7" s="246" t="s">
        <v>25</v>
      </c>
      <c r="R7" s="248" t="s">
        <v>26</v>
      </c>
      <c r="S7" s="10">
        <f>Speeds!E25</f>
        <v>16.5</v>
      </c>
      <c r="T7" s="244" t="s">
        <v>24</v>
      </c>
      <c r="U7" s="245"/>
      <c r="V7" s="246" t="s">
        <v>25</v>
      </c>
      <c r="W7" s="248" t="s">
        <v>26</v>
      </c>
    </row>
    <row r="8" spans="1:23" ht="19.5" customHeight="1" x14ac:dyDescent="0.25">
      <c r="A8" s="5"/>
      <c r="B8" s="278" t="s">
        <v>3</v>
      </c>
      <c r="C8" s="279"/>
      <c r="D8" s="20">
        <f>Speeds!E17</f>
        <v>14</v>
      </c>
      <c r="E8" s="258" t="s">
        <v>24</v>
      </c>
      <c r="F8" s="259"/>
      <c r="G8" s="247"/>
      <c r="H8" s="249"/>
      <c r="I8" s="17">
        <f>Speeds!E20</f>
        <v>12</v>
      </c>
      <c r="J8" s="271" t="s">
        <v>24</v>
      </c>
      <c r="K8" s="272"/>
      <c r="L8" s="247"/>
      <c r="M8" s="249"/>
      <c r="N8" s="10">
        <f>Speeds!E23</f>
        <v>9</v>
      </c>
      <c r="O8" s="271" t="s">
        <v>24</v>
      </c>
      <c r="P8" s="272"/>
      <c r="Q8" s="247"/>
      <c r="R8" s="249"/>
      <c r="S8" s="10">
        <f>Speeds!E26</f>
        <v>7</v>
      </c>
      <c r="T8" s="271" t="s">
        <v>24</v>
      </c>
      <c r="U8" s="272"/>
      <c r="V8" s="247"/>
      <c r="W8" s="249"/>
    </row>
    <row r="9" spans="1:23" ht="30" customHeight="1" thickBot="1" x14ac:dyDescent="0.3">
      <c r="A9" s="5"/>
      <c r="B9" s="256" t="s">
        <v>23</v>
      </c>
      <c r="C9" s="257"/>
      <c r="D9" s="114" t="s">
        <v>60</v>
      </c>
      <c r="E9" s="114" t="s">
        <v>61</v>
      </c>
      <c r="F9" s="114" t="s">
        <v>63</v>
      </c>
      <c r="G9" s="247"/>
      <c r="H9" s="249"/>
      <c r="I9" s="114" t="s">
        <v>60</v>
      </c>
      <c r="J9" s="114" t="s">
        <v>61</v>
      </c>
      <c r="K9" s="114" t="s">
        <v>63</v>
      </c>
      <c r="L9" s="247"/>
      <c r="M9" s="249"/>
      <c r="N9" s="114" t="s">
        <v>60</v>
      </c>
      <c r="O9" s="114" t="s">
        <v>61</v>
      </c>
      <c r="P9" s="114" t="s">
        <v>63</v>
      </c>
      <c r="Q9" s="247"/>
      <c r="R9" s="249"/>
      <c r="S9" s="114" t="s">
        <v>60</v>
      </c>
      <c r="T9" s="114" t="s">
        <v>61</v>
      </c>
      <c r="U9" s="114" t="s">
        <v>63</v>
      </c>
      <c r="V9" s="247"/>
      <c r="W9" s="249"/>
    </row>
    <row r="10" spans="1:23" ht="19.5" customHeight="1" x14ac:dyDescent="0.25">
      <c r="A10" s="5"/>
      <c r="B10" s="273">
        <v>0.3</v>
      </c>
      <c r="C10" s="280"/>
      <c r="D10" s="128">
        <f>($G10+$H10)*2</f>
        <v>19.8</v>
      </c>
      <c r="E10" s="104">
        <f>($G10+$H10)*3</f>
        <v>29.700000000000003</v>
      </c>
      <c r="F10" s="104">
        <f>($G10+$H10)*4</f>
        <v>39.6</v>
      </c>
      <c r="G10" s="104">
        <f>B10*$D$7</f>
        <v>5.7</v>
      </c>
      <c r="H10" s="105">
        <f>B10*$D$8</f>
        <v>4.2</v>
      </c>
      <c r="I10" s="128">
        <f>($L10+$M10)*2</f>
        <v>17.399999999999999</v>
      </c>
      <c r="J10" s="104">
        <f>($L10+$M10)*3</f>
        <v>26.099999999999998</v>
      </c>
      <c r="K10" s="104">
        <f>($L10+$M10)*4</f>
        <v>34.799999999999997</v>
      </c>
      <c r="L10" s="104">
        <f>B10*$I$7</f>
        <v>5.0999999999999996</v>
      </c>
      <c r="M10" s="105">
        <f>B10*$I$8</f>
        <v>3.5999999999999996</v>
      </c>
      <c r="N10" s="128">
        <f>($Q10+$R10)*2</f>
        <v>15</v>
      </c>
      <c r="O10" s="104">
        <f>($Q10+$R10)*3</f>
        <v>22.5</v>
      </c>
      <c r="P10" s="104">
        <f>($Q10+$R10)*4</f>
        <v>30</v>
      </c>
      <c r="Q10" s="104">
        <f>B10*$N$7</f>
        <v>4.8</v>
      </c>
      <c r="R10" s="105">
        <f>B10*$N$8</f>
        <v>2.6999999999999997</v>
      </c>
      <c r="S10" s="128">
        <f>($V10+$W10)*2</f>
        <v>14.100000000000001</v>
      </c>
      <c r="T10" s="104">
        <f>($V10+$W10)*3</f>
        <v>21.150000000000002</v>
      </c>
      <c r="U10" s="104">
        <f>($V10+$W10)*4</f>
        <v>28.200000000000003</v>
      </c>
      <c r="V10" s="104">
        <f>B10*$S$7</f>
        <v>4.95</v>
      </c>
      <c r="W10" s="105">
        <f>B10*$S$8</f>
        <v>2.1</v>
      </c>
    </row>
    <row r="11" spans="1:23" ht="19.5" customHeight="1" x14ac:dyDescent="0.25">
      <c r="A11" s="5"/>
      <c r="B11" s="275">
        <v>0.4</v>
      </c>
      <c r="C11" s="281"/>
      <c r="D11" s="36">
        <f t="shared" ref="D11:D19" si="0">($G11+$H11)*2</f>
        <v>26.400000000000002</v>
      </c>
      <c r="E11" s="37">
        <f t="shared" ref="E11:E19" si="1">($G11+$H11)*3</f>
        <v>39.6</v>
      </c>
      <c r="F11" s="37">
        <f t="shared" ref="F11:F19" si="2">($G11+$H11)*4</f>
        <v>52.800000000000004</v>
      </c>
      <c r="G11" s="37">
        <f t="shared" ref="G11:G19" si="3">B11*$D$7</f>
        <v>7.6000000000000005</v>
      </c>
      <c r="H11" s="38">
        <f t="shared" ref="H11:H19" si="4">B11*$D$8</f>
        <v>5.6000000000000005</v>
      </c>
      <c r="I11" s="36">
        <f t="shared" ref="I11:I19" si="5">($L11+$M11)*2</f>
        <v>23.200000000000003</v>
      </c>
      <c r="J11" s="37">
        <f t="shared" ref="J11:J19" si="6">($L11+$M11)*3</f>
        <v>34.800000000000004</v>
      </c>
      <c r="K11" s="37">
        <f t="shared" ref="K11:K19" si="7">($L11+$M11)*4</f>
        <v>46.400000000000006</v>
      </c>
      <c r="L11" s="37">
        <f t="shared" ref="L11:L19" si="8">B11*$I$7</f>
        <v>6.8000000000000007</v>
      </c>
      <c r="M11" s="38">
        <f t="shared" ref="M11:M19" si="9">B11*$I$8</f>
        <v>4.8000000000000007</v>
      </c>
      <c r="N11" s="36">
        <f t="shared" ref="N11:N19" si="10">($Q11+$R11)*2</f>
        <v>20</v>
      </c>
      <c r="O11" s="37">
        <f t="shared" ref="O11:O19" si="11">($Q11+$R11)*3</f>
        <v>30</v>
      </c>
      <c r="P11" s="37">
        <f t="shared" ref="P11:P19" si="12">($Q11+$R11)*4</f>
        <v>40</v>
      </c>
      <c r="Q11" s="37">
        <f t="shared" ref="Q11:Q19" si="13">B11*$N$7</f>
        <v>6.4</v>
      </c>
      <c r="R11" s="38">
        <f t="shared" ref="R11:R19" si="14">B11*$N$8</f>
        <v>3.6</v>
      </c>
      <c r="S11" s="36">
        <f t="shared" ref="S11:S19" si="15">($V11+$W11)*2</f>
        <v>18.8</v>
      </c>
      <c r="T11" s="37">
        <f t="shared" ref="T11:T19" si="16">($V11+$W11)*3</f>
        <v>28.200000000000003</v>
      </c>
      <c r="U11" s="37">
        <f t="shared" ref="U11:U19" si="17">($V11+$W11)*4</f>
        <v>37.6</v>
      </c>
      <c r="V11" s="37">
        <f t="shared" ref="V11:V19" si="18">B11*$S$7</f>
        <v>6.6000000000000005</v>
      </c>
      <c r="W11" s="38">
        <f t="shared" ref="W11:W19" si="19">B11*$S$8</f>
        <v>2.8000000000000003</v>
      </c>
    </row>
    <row r="12" spans="1:23" ht="19.5" customHeight="1" x14ac:dyDescent="0.25">
      <c r="A12" s="5"/>
      <c r="B12" s="265">
        <v>0.5</v>
      </c>
      <c r="C12" s="281"/>
      <c r="D12" s="129">
        <f t="shared" si="0"/>
        <v>33</v>
      </c>
      <c r="E12" s="106">
        <f t="shared" si="1"/>
        <v>49.5</v>
      </c>
      <c r="F12" s="106">
        <f t="shared" si="2"/>
        <v>66</v>
      </c>
      <c r="G12" s="106">
        <f t="shared" si="3"/>
        <v>9.5</v>
      </c>
      <c r="H12" s="107">
        <f t="shared" si="4"/>
        <v>7</v>
      </c>
      <c r="I12" s="129">
        <f t="shared" si="5"/>
        <v>29</v>
      </c>
      <c r="J12" s="106">
        <f t="shared" si="6"/>
        <v>43.5</v>
      </c>
      <c r="K12" s="106">
        <f t="shared" si="7"/>
        <v>58</v>
      </c>
      <c r="L12" s="106">
        <f t="shared" si="8"/>
        <v>8.5</v>
      </c>
      <c r="M12" s="107">
        <f t="shared" si="9"/>
        <v>6</v>
      </c>
      <c r="N12" s="129">
        <f t="shared" si="10"/>
        <v>25</v>
      </c>
      <c r="O12" s="106">
        <f t="shared" si="11"/>
        <v>37.5</v>
      </c>
      <c r="P12" s="106">
        <f t="shared" si="12"/>
        <v>50</v>
      </c>
      <c r="Q12" s="106">
        <f t="shared" si="13"/>
        <v>8</v>
      </c>
      <c r="R12" s="107">
        <f t="shared" si="14"/>
        <v>4.5</v>
      </c>
      <c r="S12" s="129">
        <f t="shared" si="15"/>
        <v>23.5</v>
      </c>
      <c r="T12" s="106">
        <f t="shared" si="16"/>
        <v>35.25</v>
      </c>
      <c r="U12" s="106">
        <f t="shared" si="17"/>
        <v>47</v>
      </c>
      <c r="V12" s="106">
        <f t="shared" si="18"/>
        <v>8.25</v>
      </c>
      <c r="W12" s="107">
        <f t="shared" si="19"/>
        <v>3.5</v>
      </c>
    </row>
    <row r="13" spans="1:23" ht="19.5" customHeight="1" x14ac:dyDescent="0.25">
      <c r="A13" s="5"/>
      <c r="B13" s="265">
        <v>0.6</v>
      </c>
      <c r="C13" s="281"/>
      <c r="D13" s="36">
        <f t="shared" si="0"/>
        <v>39.6</v>
      </c>
      <c r="E13" s="37">
        <f t="shared" si="1"/>
        <v>59.400000000000006</v>
      </c>
      <c r="F13" s="37">
        <f t="shared" si="2"/>
        <v>79.2</v>
      </c>
      <c r="G13" s="37">
        <f t="shared" si="3"/>
        <v>11.4</v>
      </c>
      <c r="H13" s="38">
        <f t="shared" si="4"/>
        <v>8.4</v>
      </c>
      <c r="I13" s="36">
        <f t="shared" si="5"/>
        <v>34.799999999999997</v>
      </c>
      <c r="J13" s="37">
        <f t="shared" si="6"/>
        <v>52.199999999999996</v>
      </c>
      <c r="K13" s="37">
        <f t="shared" si="7"/>
        <v>69.599999999999994</v>
      </c>
      <c r="L13" s="37">
        <f t="shared" si="8"/>
        <v>10.199999999999999</v>
      </c>
      <c r="M13" s="38">
        <f t="shared" si="9"/>
        <v>7.1999999999999993</v>
      </c>
      <c r="N13" s="36">
        <f t="shared" si="10"/>
        <v>30</v>
      </c>
      <c r="O13" s="37">
        <f t="shared" si="11"/>
        <v>45</v>
      </c>
      <c r="P13" s="37">
        <f t="shared" si="12"/>
        <v>60</v>
      </c>
      <c r="Q13" s="37">
        <f t="shared" si="13"/>
        <v>9.6</v>
      </c>
      <c r="R13" s="38">
        <f t="shared" si="14"/>
        <v>5.3999999999999995</v>
      </c>
      <c r="S13" s="36">
        <f t="shared" si="15"/>
        <v>28.200000000000003</v>
      </c>
      <c r="T13" s="37">
        <f t="shared" si="16"/>
        <v>42.300000000000004</v>
      </c>
      <c r="U13" s="37">
        <f t="shared" si="17"/>
        <v>56.400000000000006</v>
      </c>
      <c r="V13" s="37">
        <f t="shared" si="18"/>
        <v>9.9</v>
      </c>
      <c r="W13" s="38">
        <f t="shared" si="19"/>
        <v>4.2</v>
      </c>
    </row>
    <row r="14" spans="1:23" ht="19.5" customHeight="1" x14ac:dyDescent="0.25">
      <c r="A14" s="5"/>
      <c r="B14" s="265">
        <v>0.7</v>
      </c>
      <c r="C14" s="281"/>
      <c r="D14" s="129">
        <f t="shared" si="0"/>
        <v>46.199999999999996</v>
      </c>
      <c r="E14" s="106">
        <f t="shared" si="1"/>
        <v>69.3</v>
      </c>
      <c r="F14" s="106">
        <f t="shared" si="2"/>
        <v>92.399999999999991</v>
      </c>
      <c r="G14" s="106">
        <f t="shared" si="3"/>
        <v>13.299999999999999</v>
      </c>
      <c r="H14" s="107">
        <f t="shared" si="4"/>
        <v>9.7999999999999989</v>
      </c>
      <c r="I14" s="129">
        <f t="shared" si="5"/>
        <v>40.599999999999994</v>
      </c>
      <c r="J14" s="106">
        <f t="shared" si="6"/>
        <v>60.899999999999991</v>
      </c>
      <c r="K14" s="106">
        <f t="shared" si="7"/>
        <v>81.199999999999989</v>
      </c>
      <c r="L14" s="106">
        <f t="shared" si="8"/>
        <v>11.899999999999999</v>
      </c>
      <c r="M14" s="107">
        <f t="shared" si="9"/>
        <v>8.3999999999999986</v>
      </c>
      <c r="N14" s="129">
        <f t="shared" si="10"/>
        <v>35</v>
      </c>
      <c r="O14" s="106">
        <f t="shared" si="11"/>
        <v>52.5</v>
      </c>
      <c r="P14" s="106">
        <f t="shared" si="12"/>
        <v>70</v>
      </c>
      <c r="Q14" s="106">
        <f t="shared" si="13"/>
        <v>11.2</v>
      </c>
      <c r="R14" s="107">
        <f t="shared" si="14"/>
        <v>6.3</v>
      </c>
      <c r="S14" s="129">
        <f t="shared" si="15"/>
        <v>32.9</v>
      </c>
      <c r="T14" s="106">
        <f t="shared" si="16"/>
        <v>49.349999999999994</v>
      </c>
      <c r="U14" s="106">
        <f t="shared" si="17"/>
        <v>65.8</v>
      </c>
      <c r="V14" s="106">
        <f t="shared" si="18"/>
        <v>11.549999999999999</v>
      </c>
      <c r="W14" s="107">
        <f t="shared" si="19"/>
        <v>4.8999999999999995</v>
      </c>
    </row>
    <row r="15" spans="1:23" ht="19.5" customHeight="1" x14ac:dyDescent="0.25">
      <c r="A15" s="5"/>
      <c r="B15" s="265">
        <v>0.8</v>
      </c>
      <c r="C15" s="281"/>
      <c r="D15" s="36">
        <f t="shared" si="0"/>
        <v>52.800000000000004</v>
      </c>
      <c r="E15" s="37">
        <f t="shared" si="1"/>
        <v>79.2</v>
      </c>
      <c r="F15" s="37">
        <f t="shared" si="2"/>
        <v>105.60000000000001</v>
      </c>
      <c r="G15" s="37">
        <f t="shared" si="3"/>
        <v>15.200000000000001</v>
      </c>
      <c r="H15" s="38">
        <f t="shared" si="4"/>
        <v>11.200000000000001</v>
      </c>
      <c r="I15" s="36">
        <f t="shared" si="5"/>
        <v>46.400000000000006</v>
      </c>
      <c r="J15" s="37">
        <f t="shared" si="6"/>
        <v>69.600000000000009</v>
      </c>
      <c r="K15" s="37">
        <f t="shared" si="7"/>
        <v>92.800000000000011</v>
      </c>
      <c r="L15" s="37">
        <f t="shared" si="8"/>
        <v>13.600000000000001</v>
      </c>
      <c r="M15" s="38">
        <f t="shared" si="9"/>
        <v>9.6000000000000014</v>
      </c>
      <c r="N15" s="36">
        <f t="shared" si="10"/>
        <v>40</v>
      </c>
      <c r="O15" s="37">
        <f t="shared" si="11"/>
        <v>60</v>
      </c>
      <c r="P15" s="37">
        <f t="shared" si="12"/>
        <v>80</v>
      </c>
      <c r="Q15" s="37">
        <f t="shared" si="13"/>
        <v>12.8</v>
      </c>
      <c r="R15" s="38">
        <f t="shared" si="14"/>
        <v>7.2</v>
      </c>
      <c r="S15" s="36">
        <f t="shared" si="15"/>
        <v>37.6</v>
      </c>
      <c r="T15" s="37">
        <f t="shared" si="16"/>
        <v>56.400000000000006</v>
      </c>
      <c r="U15" s="37">
        <f t="shared" si="17"/>
        <v>75.2</v>
      </c>
      <c r="V15" s="37">
        <f t="shared" si="18"/>
        <v>13.200000000000001</v>
      </c>
      <c r="W15" s="38">
        <f t="shared" si="19"/>
        <v>5.6000000000000005</v>
      </c>
    </row>
    <row r="16" spans="1:23" ht="19.5" customHeight="1" x14ac:dyDescent="0.25">
      <c r="A16" s="5"/>
      <c r="B16" s="265">
        <v>0.9</v>
      </c>
      <c r="C16" s="281"/>
      <c r="D16" s="129">
        <f t="shared" si="0"/>
        <v>59.400000000000006</v>
      </c>
      <c r="E16" s="106">
        <f t="shared" si="1"/>
        <v>89.100000000000009</v>
      </c>
      <c r="F16" s="106">
        <f t="shared" si="2"/>
        <v>118.80000000000001</v>
      </c>
      <c r="G16" s="106">
        <f t="shared" si="3"/>
        <v>17.100000000000001</v>
      </c>
      <c r="H16" s="107">
        <f t="shared" si="4"/>
        <v>12.6</v>
      </c>
      <c r="I16" s="129">
        <f t="shared" si="5"/>
        <v>52.2</v>
      </c>
      <c r="J16" s="106">
        <f t="shared" si="6"/>
        <v>78.300000000000011</v>
      </c>
      <c r="K16" s="106">
        <f t="shared" si="7"/>
        <v>104.4</v>
      </c>
      <c r="L16" s="106">
        <f t="shared" si="8"/>
        <v>15.3</v>
      </c>
      <c r="M16" s="107">
        <f t="shared" si="9"/>
        <v>10.8</v>
      </c>
      <c r="N16" s="129">
        <f t="shared" si="10"/>
        <v>45</v>
      </c>
      <c r="O16" s="106">
        <f t="shared" si="11"/>
        <v>67.5</v>
      </c>
      <c r="P16" s="106">
        <f t="shared" si="12"/>
        <v>90</v>
      </c>
      <c r="Q16" s="106">
        <f t="shared" si="13"/>
        <v>14.4</v>
      </c>
      <c r="R16" s="107">
        <f t="shared" si="14"/>
        <v>8.1</v>
      </c>
      <c r="S16" s="129">
        <f t="shared" si="15"/>
        <v>42.3</v>
      </c>
      <c r="T16" s="106">
        <f t="shared" si="16"/>
        <v>63.449999999999996</v>
      </c>
      <c r="U16" s="106">
        <f t="shared" si="17"/>
        <v>84.6</v>
      </c>
      <c r="V16" s="106">
        <f t="shared" si="18"/>
        <v>14.85</v>
      </c>
      <c r="W16" s="107">
        <f t="shared" si="19"/>
        <v>6.3</v>
      </c>
    </row>
    <row r="17" spans="1:23" ht="19.5" customHeight="1" x14ac:dyDescent="0.25">
      <c r="A17" s="5"/>
      <c r="B17" s="269">
        <v>1</v>
      </c>
      <c r="C17" s="283"/>
      <c r="D17" s="36">
        <f t="shared" si="0"/>
        <v>66</v>
      </c>
      <c r="E17" s="37">
        <f t="shared" si="1"/>
        <v>99</v>
      </c>
      <c r="F17" s="37">
        <f t="shared" si="2"/>
        <v>132</v>
      </c>
      <c r="G17" s="37">
        <f t="shared" si="3"/>
        <v>19</v>
      </c>
      <c r="H17" s="38">
        <f t="shared" si="4"/>
        <v>14</v>
      </c>
      <c r="I17" s="36">
        <f t="shared" si="5"/>
        <v>58</v>
      </c>
      <c r="J17" s="37">
        <f t="shared" si="6"/>
        <v>87</v>
      </c>
      <c r="K17" s="37">
        <f t="shared" si="7"/>
        <v>116</v>
      </c>
      <c r="L17" s="37">
        <f t="shared" si="8"/>
        <v>17</v>
      </c>
      <c r="M17" s="38">
        <f t="shared" si="9"/>
        <v>12</v>
      </c>
      <c r="N17" s="36">
        <f t="shared" si="10"/>
        <v>50</v>
      </c>
      <c r="O17" s="37">
        <f t="shared" si="11"/>
        <v>75</v>
      </c>
      <c r="P17" s="37">
        <f t="shared" si="12"/>
        <v>100</v>
      </c>
      <c r="Q17" s="37">
        <f t="shared" si="13"/>
        <v>16</v>
      </c>
      <c r="R17" s="38">
        <f t="shared" si="14"/>
        <v>9</v>
      </c>
      <c r="S17" s="36">
        <f t="shared" si="15"/>
        <v>47</v>
      </c>
      <c r="T17" s="37">
        <f t="shared" si="16"/>
        <v>70.5</v>
      </c>
      <c r="U17" s="37">
        <f t="shared" si="17"/>
        <v>94</v>
      </c>
      <c r="V17" s="37">
        <f t="shared" si="18"/>
        <v>16.5</v>
      </c>
      <c r="W17" s="38">
        <f t="shared" si="19"/>
        <v>7</v>
      </c>
    </row>
    <row r="18" spans="1:23" ht="19.5" customHeight="1" x14ac:dyDescent="0.25">
      <c r="A18" s="5"/>
      <c r="B18" s="265">
        <v>1.1000000000000001</v>
      </c>
      <c r="C18" s="281"/>
      <c r="D18" s="36">
        <f t="shared" si="0"/>
        <v>72.600000000000009</v>
      </c>
      <c r="E18" s="37">
        <f t="shared" si="1"/>
        <v>108.9</v>
      </c>
      <c r="F18" s="37">
        <f t="shared" si="2"/>
        <v>145.20000000000002</v>
      </c>
      <c r="G18" s="37">
        <f t="shared" si="3"/>
        <v>20.900000000000002</v>
      </c>
      <c r="H18" s="38">
        <f t="shared" si="4"/>
        <v>15.400000000000002</v>
      </c>
      <c r="I18" s="36">
        <f t="shared" si="5"/>
        <v>63.800000000000011</v>
      </c>
      <c r="J18" s="37">
        <f t="shared" si="6"/>
        <v>95.700000000000017</v>
      </c>
      <c r="K18" s="37">
        <f t="shared" si="7"/>
        <v>127.60000000000002</v>
      </c>
      <c r="L18" s="37">
        <f t="shared" si="8"/>
        <v>18.700000000000003</v>
      </c>
      <c r="M18" s="38">
        <f t="shared" si="9"/>
        <v>13.200000000000001</v>
      </c>
      <c r="N18" s="36">
        <f t="shared" si="10"/>
        <v>55</v>
      </c>
      <c r="O18" s="37">
        <f t="shared" si="11"/>
        <v>82.5</v>
      </c>
      <c r="P18" s="37">
        <f t="shared" si="12"/>
        <v>110</v>
      </c>
      <c r="Q18" s="37">
        <f t="shared" si="13"/>
        <v>17.600000000000001</v>
      </c>
      <c r="R18" s="38">
        <f t="shared" si="14"/>
        <v>9.9</v>
      </c>
      <c r="S18" s="36">
        <f t="shared" si="15"/>
        <v>51.7</v>
      </c>
      <c r="T18" s="37">
        <f t="shared" si="16"/>
        <v>77.550000000000011</v>
      </c>
      <c r="U18" s="37">
        <f t="shared" si="17"/>
        <v>103.4</v>
      </c>
      <c r="V18" s="37">
        <f t="shared" si="18"/>
        <v>18.150000000000002</v>
      </c>
      <c r="W18" s="38">
        <f t="shared" si="19"/>
        <v>7.7000000000000011</v>
      </c>
    </row>
    <row r="19" spans="1:23" ht="19.5" customHeight="1" thickBot="1" x14ac:dyDescent="0.3">
      <c r="A19" s="5"/>
      <c r="B19" s="267">
        <v>1.2</v>
      </c>
      <c r="C19" s="284"/>
      <c r="D19" s="75">
        <f t="shared" si="0"/>
        <v>79.2</v>
      </c>
      <c r="E19" s="76">
        <f t="shared" si="1"/>
        <v>118.80000000000001</v>
      </c>
      <c r="F19" s="76">
        <f t="shared" si="2"/>
        <v>158.4</v>
      </c>
      <c r="G19" s="76">
        <f t="shared" si="3"/>
        <v>22.8</v>
      </c>
      <c r="H19" s="77">
        <f t="shared" si="4"/>
        <v>16.8</v>
      </c>
      <c r="I19" s="75">
        <f t="shared" si="5"/>
        <v>69.599999999999994</v>
      </c>
      <c r="J19" s="76">
        <f t="shared" si="6"/>
        <v>104.39999999999999</v>
      </c>
      <c r="K19" s="76">
        <f t="shared" si="7"/>
        <v>139.19999999999999</v>
      </c>
      <c r="L19" s="76">
        <f t="shared" si="8"/>
        <v>20.399999999999999</v>
      </c>
      <c r="M19" s="77">
        <f t="shared" si="9"/>
        <v>14.399999999999999</v>
      </c>
      <c r="N19" s="75">
        <f t="shared" si="10"/>
        <v>60</v>
      </c>
      <c r="O19" s="76">
        <f t="shared" si="11"/>
        <v>90</v>
      </c>
      <c r="P19" s="76">
        <f t="shared" si="12"/>
        <v>120</v>
      </c>
      <c r="Q19" s="76">
        <f t="shared" si="13"/>
        <v>19.2</v>
      </c>
      <c r="R19" s="77">
        <f t="shared" si="14"/>
        <v>10.799999999999999</v>
      </c>
      <c r="S19" s="75">
        <f t="shared" si="15"/>
        <v>56.400000000000006</v>
      </c>
      <c r="T19" s="76">
        <f t="shared" si="16"/>
        <v>84.600000000000009</v>
      </c>
      <c r="U19" s="76">
        <f t="shared" si="17"/>
        <v>112.80000000000001</v>
      </c>
      <c r="V19" s="76">
        <f t="shared" si="18"/>
        <v>19.8</v>
      </c>
      <c r="W19" s="77">
        <f t="shared" si="19"/>
        <v>8.4</v>
      </c>
    </row>
    <row r="20" spans="1:23" ht="17.399999999999999" x14ac:dyDescent="0.25">
      <c r="A20" s="5"/>
      <c r="B20" s="52"/>
      <c r="C20" s="5"/>
      <c r="D20" s="53"/>
      <c r="E20" s="53"/>
      <c r="F20" s="53"/>
      <c r="G20" s="53"/>
      <c r="H20" s="53"/>
      <c r="I20" s="53"/>
      <c r="J20" s="53"/>
      <c r="K20" s="53"/>
      <c r="L20" s="53"/>
      <c r="M20" s="53"/>
      <c r="N20" s="53"/>
      <c r="O20" s="5"/>
      <c r="P20" s="5"/>
      <c r="Q20" s="5"/>
      <c r="R20" s="5"/>
      <c r="S20" s="5"/>
      <c r="T20" s="5"/>
      <c r="U20" s="5"/>
      <c r="V20" s="5"/>
      <c r="W20" s="5"/>
    </row>
    <row r="21" spans="1:23" x14ac:dyDescent="0.25">
      <c r="A21" s="5"/>
      <c r="B21" s="5"/>
      <c r="C21" s="5"/>
      <c r="D21" s="5"/>
      <c r="E21" s="5"/>
      <c r="F21" s="5"/>
      <c r="G21" s="5"/>
      <c r="H21" s="5"/>
      <c r="I21" s="5"/>
      <c r="J21" s="5"/>
      <c r="K21" s="5"/>
      <c r="L21" s="5"/>
      <c r="M21" s="5"/>
      <c r="N21" s="5"/>
      <c r="O21" s="5"/>
      <c r="P21" s="5"/>
      <c r="Q21" s="5"/>
      <c r="R21" s="5"/>
      <c r="S21" s="5"/>
      <c r="T21" s="5"/>
      <c r="U21" s="5"/>
      <c r="V21" s="5"/>
      <c r="W21" s="5"/>
    </row>
    <row r="22" spans="1:23" ht="15" x14ac:dyDescent="0.25">
      <c r="A22" s="5"/>
      <c r="B22" s="5"/>
      <c r="C22" s="5"/>
      <c r="D22" s="5"/>
      <c r="E22" s="5"/>
      <c r="F22" s="5"/>
      <c r="G22" s="3"/>
      <c r="H22" s="3"/>
      <c r="I22" s="3"/>
      <c r="K22" s="3"/>
      <c r="L22" s="3"/>
      <c r="M22" s="5"/>
      <c r="N22" s="5"/>
      <c r="O22" s="5"/>
      <c r="P22" s="5"/>
      <c r="Q22" s="5"/>
      <c r="R22" s="5"/>
      <c r="S22" s="5"/>
      <c r="T22" s="5"/>
      <c r="U22" s="5"/>
      <c r="V22" s="5"/>
      <c r="W22" s="5"/>
    </row>
    <row r="23" spans="1:23" x14ac:dyDescent="0.25">
      <c r="A23" s="5"/>
      <c r="B23" s="5"/>
      <c r="C23" s="5"/>
      <c r="D23" s="5"/>
      <c r="E23" s="5"/>
      <c r="F23" s="5"/>
      <c r="G23" s="5"/>
      <c r="H23" s="5"/>
      <c r="I23" s="5"/>
      <c r="J23" s="5"/>
      <c r="K23" s="5"/>
      <c r="L23" s="5"/>
      <c r="M23" s="5"/>
      <c r="N23" s="5"/>
      <c r="O23" s="5"/>
      <c r="P23" s="5"/>
      <c r="Q23" s="5"/>
      <c r="R23" s="5"/>
      <c r="S23" s="5"/>
      <c r="T23" s="5"/>
      <c r="U23" s="5"/>
      <c r="V23" s="5"/>
      <c r="W23" s="5"/>
    </row>
    <row r="24" spans="1:23" x14ac:dyDescent="0.25">
      <c r="A24" s="5"/>
      <c r="B24" s="285"/>
      <c r="C24" s="285"/>
      <c r="D24" s="282"/>
      <c r="E24" s="282"/>
      <c r="F24" s="282"/>
      <c r="G24" s="282"/>
      <c r="H24" s="282"/>
      <c r="I24" s="282"/>
      <c r="J24" s="282"/>
      <c r="K24" s="282"/>
      <c r="L24" s="282"/>
      <c r="M24" s="282"/>
      <c r="N24" s="282"/>
      <c r="O24" s="282"/>
      <c r="P24" s="5"/>
      <c r="Q24" s="5"/>
      <c r="R24" s="5"/>
      <c r="S24" s="5"/>
      <c r="T24" s="5"/>
      <c r="U24" s="5"/>
      <c r="V24" s="5"/>
      <c r="W24" s="5"/>
    </row>
    <row r="25" spans="1:23" x14ac:dyDescent="0.25">
      <c r="A25" s="5"/>
      <c r="B25" s="124"/>
      <c r="C25" s="124"/>
      <c r="D25" s="125"/>
      <c r="E25" s="125"/>
      <c r="F25" s="125"/>
      <c r="G25" s="125"/>
      <c r="H25" s="125"/>
      <c r="I25" s="125"/>
      <c r="J25" s="125"/>
      <c r="K25" s="125"/>
      <c r="L25" s="125"/>
      <c r="M25" s="125"/>
      <c r="N25" s="125"/>
      <c r="O25" s="125"/>
      <c r="P25" s="5"/>
      <c r="Q25" s="5"/>
      <c r="R25" s="5"/>
      <c r="S25" s="5"/>
      <c r="T25" s="5"/>
      <c r="U25" s="5"/>
      <c r="V25" s="5"/>
      <c r="W25" s="5"/>
    </row>
    <row r="26" spans="1:23" x14ac:dyDescent="0.25">
      <c r="A26" s="5"/>
      <c r="B26" s="126"/>
      <c r="C26" s="127"/>
      <c r="D26" s="12"/>
      <c r="E26" s="12"/>
      <c r="F26" s="12"/>
      <c r="G26" s="12"/>
      <c r="H26" s="12"/>
      <c r="I26" s="12"/>
      <c r="J26" s="12"/>
      <c r="K26" s="12"/>
      <c r="L26" s="12"/>
      <c r="M26" s="12"/>
      <c r="N26" s="12"/>
      <c r="O26" s="12"/>
      <c r="P26" s="5"/>
      <c r="Q26" s="5"/>
      <c r="R26" s="5"/>
      <c r="S26" s="5"/>
      <c r="T26" s="5"/>
      <c r="U26" s="5"/>
      <c r="V26" s="5"/>
      <c r="W26" s="5"/>
    </row>
    <row r="27" spans="1:23" x14ac:dyDescent="0.25">
      <c r="A27" s="5"/>
      <c r="B27" s="126"/>
      <c r="C27" s="127"/>
      <c r="D27" s="12"/>
      <c r="E27" s="12"/>
      <c r="F27" s="12"/>
      <c r="G27" s="12"/>
      <c r="H27" s="12"/>
      <c r="I27" s="12"/>
      <c r="J27" s="12"/>
      <c r="K27" s="12"/>
      <c r="L27" s="12"/>
      <c r="M27" s="12"/>
      <c r="N27" s="12"/>
      <c r="O27" s="12"/>
      <c r="P27" s="5"/>
      <c r="Q27" s="5"/>
      <c r="R27" s="5"/>
      <c r="S27" s="5"/>
      <c r="T27" s="5"/>
      <c r="U27" s="5"/>
      <c r="V27" s="5"/>
      <c r="W27" s="5"/>
    </row>
    <row r="28" spans="1:23" x14ac:dyDescent="0.25">
      <c r="A28" s="5"/>
      <c r="B28" s="12"/>
      <c r="C28" s="127"/>
      <c r="D28" s="12"/>
      <c r="E28" s="12"/>
      <c r="F28" s="12"/>
      <c r="G28" s="12"/>
      <c r="H28" s="12"/>
      <c r="I28" s="12"/>
      <c r="J28" s="12"/>
      <c r="K28" s="12"/>
      <c r="L28" s="12"/>
      <c r="M28" s="12"/>
      <c r="N28" s="12"/>
      <c r="O28" s="12"/>
      <c r="P28" s="5"/>
      <c r="Q28" s="5"/>
      <c r="R28" s="5"/>
      <c r="S28" s="5"/>
      <c r="T28" s="5"/>
      <c r="U28" s="5"/>
      <c r="V28" s="5"/>
      <c r="W28" s="5"/>
    </row>
    <row r="29" spans="1:23" x14ac:dyDescent="0.25">
      <c r="A29" s="5"/>
      <c r="B29" s="12"/>
      <c r="C29" s="127"/>
      <c r="D29" s="12"/>
      <c r="E29" s="12"/>
      <c r="F29" s="12"/>
      <c r="G29" s="12"/>
      <c r="H29" s="12"/>
      <c r="I29" s="12"/>
      <c r="J29" s="12"/>
      <c r="K29" s="12"/>
      <c r="L29" s="12"/>
      <c r="M29" s="12"/>
      <c r="N29" s="12"/>
      <c r="O29" s="12"/>
      <c r="P29" s="5"/>
      <c r="Q29" s="5"/>
      <c r="R29" s="5"/>
      <c r="S29" s="5"/>
      <c r="T29" s="5"/>
      <c r="U29" s="5"/>
      <c r="V29" s="5"/>
      <c r="W29" s="5"/>
    </row>
    <row r="30" spans="1:23" x14ac:dyDescent="0.25">
      <c r="A30" s="5"/>
      <c r="B30" s="12"/>
      <c r="C30" s="127"/>
      <c r="D30" s="12"/>
      <c r="E30" s="12"/>
      <c r="F30" s="12"/>
      <c r="G30" s="12"/>
      <c r="H30" s="12"/>
      <c r="I30" s="12"/>
      <c r="J30" s="12"/>
      <c r="K30" s="12"/>
      <c r="L30" s="12"/>
      <c r="M30" s="12"/>
      <c r="N30" s="12"/>
      <c r="O30" s="12"/>
      <c r="P30" s="5"/>
      <c r="Q30" s="5"/>
      <c r="R30" s="5"/>
      <c r="S30" s="5"/>
      <c r="T30" s="5"/>
      <c r="U30" s="5"/>
      <c r="V30" s="5"/>
      <c r="W30" s="5"/>
    </row>
    <row r="31" spans="1:23" x14ac:dyDescent="0.25">
      <c r="A31" s="5"/>
      <c r="B31" s="12"/>
      <c r="C31" s="127"/>
      <c r="D31" s="12"/>
      <c r="E31" s="12"/>
      <c r="F31" s="12"/>
      <c r="G31" s="12"/>
      <c r="H31" s="12"/>
      <c r="I31" s="12"/>
      <c r="J31" s="12"/>
      <c r="K31" s="12"/>
      <c r="L31" s="12"/>
      <c r="M31" s="12"/>
      <c r="N31" s="12"/>
      <c r="O31" s="12"/>
      <c r="P31" s="5"/>
      <c r="Q31" s="5"/>
      <c r="R31" s="5"/>
      <c r="S31" s="5"/>
      <c r="T31" s="5"/>
      <c r="U31" s="5"/>
      <c r="V31" s="5"/>
      <c r="W31" s="5"/>
    </row>
    <row r="32" spans="1:23" x14ac:dyDescent="0.25">
      <c r="A32" s="5"/>
      <c r="B32" s="12"/>
      <c r="C32" s="127"/>
      <c r="D32" s="12"/>
      <c r="E32" s="12"/>
      <c r="F32" s="12"/>
      <c r="G32" s="12"/>
      <c r="H32" s="12"/>
      <c r="I32" s="12"/>
      <c r="J32" s="12"/>
      <c r="K32" s="12"/>
      <c r="L32" s="12"/>
      <c r="M32" s="12"/>
      <c r="N32" s="12"/>
      <c r="O32" s="12"/>
      <c r="P32" s="5"/>
      <c r="Q32" s="5"/>
      <c r="R32" s="5"/>
      <c r="S32" s="5"/>
      <c r="T32" s="5"/>
      <c r="U32" s="5"/>
      <c r="V32" s="5"/>
      <c r="W32" s="5"/>
    </row>
    <row r="33" spans="1:23" x14ac:dyDescent="0.25">
      <c r="A33" s="5"/>
      <c r="B33" s="12"/>
      <c r="C33" s="127"/>
      <c r="D33" s="12"/>
      <c r="E33" s="12"/>
      <c r="F33" s="12"/>
      <c r="G33" s="12"/>
      <c r="H33" s="12"/>
      <c r="I33" s="12"/>
      <c r="J33" s="12"/>
      <c r="K33" s="12"/>
      <c r="L33" s="12"/>
      <c r="M33" s="12"/>
      <c r="N33" s="12"/>
      <c r="O33" s="12"/>
      <c r="P33" s="5"/>
      <c r="Q33" s="5"/>
      <c r="R33" s="5"/>
      <c r="S33" s="5"/>
      <c r="T33" s="5"/>
      <c r="U33" s="5"/>
      <c r="V33" s="5"/>
      <c r="W33" s="5"/>
    </row>
    <row r="34" spans="1:23" x14ac:dyDescent="0.25">
      <c r="A34" s="5"/>
      <c r="B34" s="12"/>
      <c r="C34" s="127"/>
      <c r="D34" s="12"/>
      <c r="E34" s="12"/>
      <c r="F34" s="12"/>
      <c r="G34" s="12"/>
      <c r="H34" s="12"/>
      <c r="I34" s="12"/>
      <c r="J34" s="12"/>
      <c r="K34" s="12"/>
      <c r="L34" s="12"/>
      <c r="M34" s="12"/>
      <c r="N34" s="12"/>
      <c r="O34" s="12"/>
      <c r="P34" s="5"/>
      <c r="Q34" s="5"/>
      <c r="R34" s="5"/>
      <c r="S34" s="5"/>
      <c r="T34" s="5"/>
      <c r="U34" s="5"/>
      <c r="V34" s="5"/>
      <c r="W34" s="5"/>
    </row>
    <row r="35" spans="1:23" x14ac:dyDescent="0.25">
      <c r="A35" s="5"/>
      <c r="B35" s="12"/>
      <c r="C35" s="127"/>
      <c r="D35" s="12"/>
      <c r="E35" s="12"/>
      <c r="F35" s="12"/>
      <c r="G35" s="12"/>
      <c r="H35" s="12"/>
      <c r="I35" s="12"/>
      <c r="J35" s="12"/>
      <c r="K35" s="12"/>
      <c r="L35" s="12"/>
      <c r="M35" s="12"/>
      <c r="N35" s="12"/>
      <c r="O35" s="12"/>
      <c r="P35" s="5"/>
      <c r="Q35" s="5"/>
      <c r="R35" s="5"/>
      <c r="S35" s="5"/>
      <c r="T35" s="5"/>
      <c r="U35" s="5"/>
      <c r="V35" s="5"/>
      <c r="W35" s="5"/>
    </row>
    <row r="36" spans="1:23" x14ac:dyDescent="0.25">
      <c r="A36" s="2"/>
      <c r="B36" s="2"/>
      <c r="C36" s="2"/>
      <c r="D36" s="2"/>
      <c r="E36" s="2"/>
      <c r="F36" s="2"/>
      <c r="G36" s="2"/>
      <c r="H36" s="2"/>
      <c r="I36" s="2"/>
      <c r="J36" s="2"/>
      <c r="K36" s="2"/>
      <c r="L36" s="2"/>
      <c r="M36" s="2"/>
      <c r="N36" s="2"/>
      <c r="O36" s="2"/>
      <c r="P36" s="2"/>
      <c r="Q36" s="2"/>
      <c r="R36" s="2"/>
      <c r="S36" s="2"/>
      <c r="T36" s="2"/>
      <c r="U36" s="2"/>
      <c r="V36" s="2"/>
      <c r="W36" s="2"/>
    </row>
    <row r="37" spans="1:23" x14ac:dyDescent="0.25">
      <c r="A37" s="2"/>
      <c r="B37" s="2"/>
      <c r="C37" s="2"/>
      <c r="D37" s="2"/>
      <c r="E37" s="2"/>
      <c r="F37" s="2"/>
      <c r="G37" s="2"/>
      <c r="H37" s="2"/>
      <c r="I37" s="2"/>
      <c r="J37" s="2"/>
      <c r="K37" s="2"/>
      <c r="L37" s="2"/>
      <c r="M37" s="2"/>
      <c r="N37" s="2"/>
      <c r="O37" s="2"/>
      <c r="P37" s="2"/>
      <c r="Q37" s="2"/>
      <c r="R37" s="2"/>
      <c r="S37" s="2"/>
      <c r="T37" s="2"/>
      <c r="U37" s="2"/>
      <c r="V37" s="2"/>
      <c r="W37" s="2"/>
    </row>
    <row r="38" spans="1:23" x14ac:dyDescent="0.25">
      <c r="A38" s="2"/>
      <c r="B38" s="2"/>
      <c r="C38" s="2"/>
      <c r="D38" s="2"/>
      <c r="E38" s="2"/>
      <c r="F38" s="2"/>
      <c r="G38" s="2"/>
      <c r="H38" s="2"/>
      <c r="I38" s="2"/>
      <c r="J38" s="2"/>
      <c r="K38" s="2"/>
      <c r="L38" s="2"/>
      <c r="M38" s="2"/>
      <c r="N38" s="2"/>
      <c r="O38" s="2"/>
      <c r="P38" s="2"/>
      <c r="Q38" s="2"/>
      <c r="R38" s="2"/>
      <c r="S38" s="2"/>
      <c r="T38" s="2"/>
      <c r="U38" s="2"/>
      <c r="V38" s="2"/>
      <c r="W38" s="2"/>
    </row>
    <row r="39" spans="1:23" x14ac:dyDescent="0.25">
      <c r="A39" s="2"/>
      <c r="B39" s="2" t="s">
        <v>55</v>
      </c>
      <c r="C39" s="2">
        <f>H4*0.925</f>
        <v>46.25</v>
      </c>
      <c r="D39" s="2">
        <f>H4*1.075</f>
        <v>53.75</v>
      </c>
      <c r="E39" s="2" t="s">
        <v>54</v>
      </c>
      <c r="F39" s="2"/>
      <c r="G39" s="2"/>
      <c r="H39" s="2"/>
      <c r="I39" s="2"/>
      <c r="J39" s="2"/>
      <c r="K39" s="2"/>
      <c r="L39" s="2"/>
      <c r="M39" s="2"/>
      <c r="N39" s="2"/>
      <c r="O39" s="2"/>
      <c r="P39" s="2"/>
      <c r="Q39" s="2"/>
      <c r="R39" s="2"/>
      <c r="S39" s="2"/>
      <c r="T39" s="2"/>
      <c r="U39" s="2"/>
      <c r="V39" s="2"/>
      <c r="W39" s="2"/>
    </row>
  </sheetData>
  <mergeCells count="39">
    <mergeCell ref="J24:L24"/>
    <mergeCell ref="M24:O24"/>
    <mergeCell ref="B16:C16"/>
    <mergeCell ref="B17:C17"/>
    <mergeCell ref="B18:C18"/>
    <mergeCell ref="B19:C19"/>
    <mergeCell ref="B24:C24"/>
    <mergeCell ref="D24:F24"/>
    <mergeCell ref="B12:C12"/>
    <mergeCell ref="B13:C13"/>
    <mergeCell ref="B14:C14"/>
    <mergeCell ref="B15:C15"/>
    <mergeCell ref="G24:I24"/>
    <mergeCell ref="B10:C10"/>
    <mergeCell ref="B11:C11"/>
    <mergeCell ref="B8:C8"/>
    <mergeCell ref="E8:F8"/>
    <mergeCell ref="J8:K8"/>
    <mergeCell ref="B7:C7"/>
    <mergeCell ref="V7:V9"/>
    <mergeCell ref="W7:W9"/>
    <mergeCell ref="E7:F7"/>
    <mergeCell ref="G7:G9"/>
    <mergeCell ref="T8:U8"/>
    <mergeCell ref="B9:C9"/>
    <mergeCell ref="L7:L9"/>
    <mergeCell ref="M7:M9"/>
    <mergeCell ref="R7:R9"/>
    <mergeCell ref="T7:U7"/>
    <mergeCell ref="H7:H9"/>
    <mergeCell ref="J7:K7"/>
    <mergeCell ref="O7:P7"/>
    <mergeCell ref="Q7:Q9"/>
    <mergeCell ref="O8:P8"/>
    <mergeCell ref="B6:C6"/>
    <mergeCell ref="D6:H6"/>
    <mergeCell ref="I6:M6"/>
    <mergeCell ref="N6:R6"/>
    <mergeCell ref="S6:W6"/>
  </mergeCells>
  <conditionalFormatting sqref="D10:F19 I10:K19 N10:P19 S10:U19">
    <cfRule type="cellIs" dxfId="19" priority="2" stopIfTrue="1" operator="between">
      <formula>$C$39</formula>
      <formula>$D$39</formula>
    </cfRule>
  </conditionalFormatting>
  <conditionalFormatting sqref="F4 C4:D4 M4:T5 C5:L5">
    <cfRule type="cellIs" dxfId="18" priority="5" stopIfTrue="1" operator="between">
      <formula>$P$6</formula>
      <formula>$T$6</formula>
    </cfRule>
  </conditionalFormatting>
  <conditionalFormatting sqref="F4">
    <cfRule type="cellIs" dxfId="17" priority="3" stopIfTrue="1" operator="between">
      <formula>$P$5</formula>
      <formula>$T$5</formula>
    </cfRule>
  </conditionalFormatting>
  <conditionalFormatting sqref="G10:H19 L10:M19 Q10:R19 V10:W19">
    <cfRule type="cellIs" dxfId="16" priority="1" stopIfTrue="1" operator="between">
      <formula>$P$6</formula>
      <formula>$T$6</formula>
    </cfRule>
  </conditionalFormatting>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Footer>&amp;RDCJ version 11 dated December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39"/>
  <sheetViews>
    <sheetView topLeftCell="A8" zoomScaleNormal="100" workbookViewId="0">
      <selection activeCell="O24" sqref="O24:R24"/>
    </sheetView>
  </sheetViews>
  <sheetFormatPr defaultColWidth="9.109375" defaultRowHeight="13.2" x14ac:dyDescent="0.25"/>
  <cols>
    <col min="1" max="1" width="2.6640625" style="2" customWidth="1"/>
    <col min="2" max="2" width="11" style="2" customWidth="1"/>
    <col min="3" max="3" width="9.109375" style="2" customWidth="1"/>
    <col min="4" max="4" width="6.5546875" style="2" customWidth="1"/>
    <col min="5" max="5" width="6.44140625" style="2" customWidth="1"/>
    <col min="6" max="6" width="6.6640625" style="2" hidden="1" customWidth="1"/>
    <col min="7" max="10" width="6.5546875" style="2" customWidth="1"/>
    <col min="11" max="11" width="6.5546875" style="2" hidden="1" customWidth="1"/>
    <col min="12" max="14" width="6.5546875" style="2" customWidth="1"/>
    <col min="15" max="15" width="6.44140625" style="2" customWidth="1"/>
    <col min="16" max="16" width="6.6640625" style="2" hidden="1" customWidth="1"/>
    <col min="17" max="19" width="6.5546875" style="2" customWidth="1"/>
    <col min="20" max="20" width="6.44140625" style="2" customWidth="1"/>
    <col min="21" max="21" width="6.5546875" style="2" hidden="1" customWidth="1"/>
    <col min="22" max="23" width="6.5546875" style="2" customWidth="1"/>
    <col min="24" max="16384" width="9.109375" style="2"/>
  </cols>
  <sheetData>
    <row r="1" spans="2:23" ht="20.100000000000001" customHeight="1" x14ac:dyDescent="0.3">
      <c r="B1" s="1" t="s">
        <v>0</v>
      </c>
    </row>
    <row r="2" spans="2:23" ht="20.100000000000001" customHeight="1" x14ac:dyDescent="0.3">
      <c r="B2" s="207" t="s">
        <v>96</v>
      </c>
      <c r="E2" s="3" t="s">
        <v>29</v>
      </c>
      <c r="G2" s="3"/>
      <c r="H2" s="3"/>
      <c r="I2" s="3"/>
      <c r="J2" s="3"/>
      <c r="K2" s="3"/>
      <c r="L2" s="3"/>
      <c r="M2" s="3"/>
      <c r="N2" s="3"/>
      <c r="O2" s="3"/>
    </row>
    <row r="3" spans="2:23" ht="20.100000000000001" customHeight="1" x14ac:dyDescent="0.25">
      <c r="B3" s="3"/>
    </row>
    <row r="4" spans="2:23" ht="20.100000000000001" customHeight="1" x14ac:dyDescent="0.3">
      <c r="B4" s="1"/>
      <c r="C4" s="1"/>
      <c r="E4" s="3" t="s">
        <v>30</v>
      </c>
      <c r="G4" s="3"/>
      <c r="H4" s="3">
        <v>50</v>
      </c>
      <c r="I4" s="3" t="s">
        <v>54</v>
      </c>
      <c r="J4"/>
      <c r="K4" s="3"/>
      <c r="L4" s="3"/>
      <c r="M4" s="3"/>
      <c r="N4" s="3"/>
      <c r="P4" s="11"/>
      <c r="Q4" s="11"/>
      <c r="R4" s="11"/>
      <c r="S4" s="11"/>
      <c r="T4" s="11"/>
      <c r="U4" s="11"/>
      <c r="V4" s="11"/>
      <c r="W4" s="5"/>
    </row>
    <row r="5" spans="2:23" ht="20.100000000000001" customHeight="1" thickBot="1" x14ac:dyDescent="0.3">
      <c r="B5" s="5"/>
      <c r="C5" s="5"/>
      <c r="D5" s="5"/>
      <c r="E5" s="5"/>
      <c r="F5" s="5"/>
      <c r="G5" s="5"/>
      <c r="P5" s="11"/>
      <c r="Q5" s="11"/>
      <c r="R5" s="11"/>
      <c r="S5" s="11"/>
      <c r="T5" s="11"/>
      <c r="U5" s="11"/>
      <c r="V5" s="11"/>
      <c r="W5" s="5"/>
    </row>
    <row r="6" spans="2:23" s="5" customFormat="1" ht="20.100000000000001" customHeight="1" x14ac:dyDescent="0.25">
      <c r="B6" s="299" t="s">
        <v>1</v>
      </c>
      <c r="C6" s="300"/>
      <c r="D6" s="301" t="s">
        <v>20</v>
      </c>
      <c r="E6" s="302"/>
      <c r="F6" s="302"/>
      <c r="G6" s="303"/>
      <c r="H6" s="304"/>
      <c r="I6" s="301" t="s">
        <v>19</v>
      </c>
      <c r="J6" s="305"/>
      <c r="K6" s="305"/>
      <c r="L6" s="306"/>
      <c r="M6" s="307"/>
      <c r="N6" s="308" t="s">
        <v>21</v>
      </c>
      <c r="O6" s="296"/>
      <c r="P6" s="296"/>
      <c r="Q6" s="297"/>
      <c r="R6" s="298"/>
      <c r="S6" s="295" t="s">
        <v>22</v>
      </c>
      <c r="T6" s="296"/>
      <c r="U6" s="296"/>
      <c r="V6" s="297"/>
      <c r="W6" s="298"/>
    </row>
    <row r="7" spans="2:23" s="5" customFormat="1" ht="20.100000000000001" customHeight="1" x14ac:dyDescent="0.25">
      <c r="B7" s="293" t="s">
        <v>2</v>
      </c>
      <c r="C7" s="294"/>
      <c r="D7" s="31">
        <f>Speeds!E30</f>
        <v>20</v>
      </c>
      <c r="E7" s="244" t="s">
        <v>24</v>
      </c>
      <c r="F7" s="290"/>
      <c r="G7" s="246" t="s">
        <v>25</v>
      </c>
      <c r="H7" s="309" t="s">
        <v>26</v>
      </c>
      <c r="I7" s="17">
        <f>Speeds!E33</f>
        <v>18</v>
      </c>
      <c r="J7" s="244" t="s">
        <v>24</v>
      </c>
      <c r="K7" s="290"/>
      <c r="L7" s="246" t="s">
        <v>25</v>
      </c>
      <c r="M7" s="248" t="s">
        <v>26</v>
      </c>
      <c r="N7" s="10">
        <f>Speeds!E36</f>
        <v>16.5</v>
      </c>
      <c r="O7" s="244" t="s">
        <v>24</v>
      </c>
      <c r="P7" s="290"/>
      <c r="Q7" s="246" t="s">
        <v>25</v>
      </c>
      <c r="R7" s="248" t="s">
        <v>26</v>
      </c>
      <c r="S7" s="10">
        <f>Speeds!E39</f>
        <v>16.5</v>
      </c>
      <c r="T7" s="244" t="s">
        <v>24</v>
      </c>
      <c r="U7" s="290"/>
      <c r="V7" s="246" t="s">
        <v>25</v>
      </c>
      <c r="W7" s="248" t="s">
        <v>26</v>
      </c>
    </row>
    <row r="8" spans="2:23" s="5" customFormat="1" ht="20.100000000000001" customHeight="1" x14ac:dyDescent="0.25">
      <c r="B8" s="293" t="s">
        <v>3</v>
      </c>
      <c r="C8" s="294"/>
      <c r="D8" s="20">
        <f>Speeds!E31</f>
        <v>14</v>
      </c>
      <c r="E8" s="258" t="s">
        <v>24</v>
      </c>
      <c r="F8" s="292"/>
      <c r="G8" s="247"/>
      <c r="H8" s="294"/>
      <c r="I8" s="17">
        <f>Speeds!E34</f>
        <v>12.5</v>
      </c>
      <c r="J8" s="272" t="s">
        <v>24</v>
      </c>
      <c r="K8" s="288"/>
      <c r="L8" s="291"/>
      <c r="M8" s="286"/>
      <c r="N8" s="10">
        <f>Speeds!E37</f>
        <v>9.5</v>
      </c>
      <c r="O8" s="272" t="s">
        <v>24</v>
      </c>
      <c r="P8" s="288"/>
      <c r="Q8" s="291"/>
      <c r="R8" s="286"/>
      <c r="S8" s="10">
        <f>Speeds!E40</f>
        <v>7</v>
      </c>
      <c r="T8" s="272" t="s">
        <v>24</v>
      </c>
      <c r="U8" s="288"/>
      <c r="V8" s="291"/>
      <c r="W8" s="286"/>
    </row>
    <row r="9" spans="2:23" s="5" customFormat="1" ht="20.100000000000001" customHeight="1" x14ac:dyDescent="0.25">
      <c r="B9" s="293" t="s">
        <v>4</v>
      </c>
      <c r="C9" s="294"/>
      <c r="D9" s="20">
        <f>Speeds!E32</f>
        <v>12</v>
      </c>
      <c r="E9" s="258" t="s">
        <v>24</v>
      </c>
      <c r="F9" s="292"/>
      <c r="G9" s="247"/>
      <c r="H9" s="294"/>
      <c r="I9" s="17">
        <f>Speeds!E35</f>
        <v>10</v>
      </c>
      <c r="J9" s="259" t="s">
        <v>24</v>
      </c>
      <c r="K9" s="289"/>
      <c r="L9" s="291"/>
      <c r="M9" s="286"/>
      <c r="N9" s="10">
        <f>Speeds!E38</f>
        <v>8</v>
      </c>
      <c r="O9" s="259" t="s">
        <v>24</v>
      </c>
      <c r="P9" s="289"/>
      <c r="Q9" s="291"/>
      <c r="R9" s="286"/>
      <c r="S9" s="17">
        <f>Speeds!E41</f>
        <v>5</v>
      </c>
      <c r="T9" s="259" t="s">
        <v>24</v>
      </c>
      <c r="U9" s="289"/>
      <c r="V9" s="291"/>
      <c r="W9" s="286"/>
    </row>
    <row r="10" spans="2:23" s="5" customFormat="1" ht="30" customHeight="1" thickBot="1" x14ac:dyDescent="0.3">
      <c r="B10" s="256" t="s">
        <v>23</v>
      </c>
      <c r="C10" s="257"/>
      <c r="D10" s="66" t="s">
        <v>31</v>
      </c>
      <c r="E10" s="66" t="s">
        <v>32</v>
      </c>
      <c r="F10" s="66" t="s">
        <v>58</v>
      </c>
      <c r="G10" s="247"/>
      <c r="H10" s="310"/>
      <c r="I10" s="66" t="s">
        <v>31</v>
      </c>
      <c r="J10" s="66" t="s">
        <v>32</v>
      </c>
      <c r="K10" s="66" t="s">
        <v>58</v>
      </c>
      <c r="L10" s="291"/>
      <c r="M10" s="287"/>
      <c r="N10" s="66" t="s">
        <v>31</v>
      </c>
      <c r="O10" s="66" t="s">
        <v>32</v>
      </c>
      <c r="P10" s="66" t="s">
        <v>58</v>
      </c>
      <c r="Q10" s="291"/>
      <c r="R10" s="287"/>
      <c r="S10" s="66" t="s">
        <v>31</v>
      </c>
      <c r="T10" s="66" t="s">
        <v>32</v>
      </c>
      <c r="U10" s="66" t="s">
        <v>58</v>
      </c>
      <c r="V10" s="291"/>
      <c r="W10" s="287"/>
    </row>
    <row r="11" spans="2:23" s="5" customFormat="1" ht="20.100000000000001" customHeight="1" x14ac:dyDescent="0.25">
      <c r="B11" s="273">
        <v>0.3</v>
      </c>
      <c r="C11" s="274"/>
      <c r="D11" s="33">
        <f t="shared" ref="D11:D20" si="0">G11+H11+G11+D26+H11+G26</f>
        <v>24.576000000000001</v>
      </c>
      <c r="E11" s="34">
        <f t="shared" ref="E11:E20" si="1">D11+G11+H11</f>
        <v>34.776000000000003</v>
      </c>
      <c r="F11" s="34">
        <f t="shared" ref="F11:F20" si="2">E11+G11+H11</f>
        <v>44.976000000000006</v>
      </c>
      <c r="G11" s="34">
        <f>B11*$D$7</f>
        <v>6</v>
      </c>
      <c r="H11" s="35">
        <f>B11*$D$8</f>
        <v>4.2</v>
      </c>
      <c r="I11" s="33">
        <f t="shared" ref="I11:I20" si="3">L11+M11+L11+H26+M11+J26</f>
        <v>21.779999999999998</v>
      </c>
      <c r="J11" s="34">
        <f t="shared" ref="J11:J20" si="4">I11+L11+M11</f>
        <v>30.929999999999996</v>
      </c>
      <c r="K11" s="34">
        <f t="shared" ref="K11:K20" si="5">J11+L11+M11</f>
        <v>40.08</v>
      </c>
      <c r="L11" s="34">
        <f>B11*$I$7</f>
        <v>5.3999999999999995</v>
      </c>
      <c r="M11" s="35">
        <f>B11*$I$8</f>
        <v>3.75</v>
      </c>
      <c r="N11" s="33">
        <f t="shared" ref="N11:N20" si="6">Q11+R11+Q11+L26+R11+N26</f>
        <v>18.384</v>
      </c>
      <c r="O11" s="34">
        <f t="shared" ref="O11:O20" si="7">N11+Q11+R11</f>
        <v>26.184000000000001</v>
      </c>
      <c r="P11" s="34">
        <f t="shared" ref="P11:P20" si="8">O11+Q11+R11</f>
        <v>33.984000000000002</v>
      </c>
      <c r="Q11" s="34">
        <f>B11*$N$7</f>
        <v>4.95</v>
      </c>
      <c r="R11" s="35">
        <f>B11*$N$8</f>
        <v>2.85</v>
      </c>
      <c r="S11" s="33">
        <f t="shared" ref="S11:S20" si="9">V11+W11+V11+O26+W11+R26</f>
        <v>15.84</v>
      </c>
      <c r="T11" s="34">
        <f t="shared" ref="T11:T20" si="10">S11+V11+W11</f>
        <v>22.89</v>
      </c>
      <c r="U11" s="34">
        <f t="shared" ref="U11:U20" si="11">T11+V11+W11</f>
        <v>29.94</v>
      </c>
      <c r="V11" s="34">
        <f>B11*$S$7</f>
        <v>4.95</v>
      </c>
      <c r="W11" s="35">
        <f>B11*$S$8</f>
        <v>2.1</v>
      </c>
    </row>
    <row r="12" spans="2:23" s="5" customFormat="1" ht="20.100000000000001" customHeight="1" x14ac:dyDescent="0.25">
      <c r="B12" s="275">
        <v>0.4</v>
      </c>
      <c r="C12" s="266"/>
      <c r="D12" s="36">
        <f t="shared" si="0"/>
        <v>32.167999999999999</v>
      </c>
      <c r="E12" s="37">
        <f t="shared" si="1"/>
        <v>45.768000000000001</v>
      </c>
      <c r="F12" s="37">
        <f t="shared" si="2"/>
        <v>59.368000000000002</v>
      </c>
      <c r="G12" s="37">
        <f t="shared" ref="G12:G20" si="12">B12*$D$7</f>
        <v>8</v>
      </c>
      <c r="H12" s="38">
        <f t="shared" ref="H12:H20" si="13">B12*$D$8</f>
        <v>5.6000000000000005</v>
      </c>
      <c r="I12" s="36">
        <f t="shared" si="3"/>
        <v>28.54</v>
      </c>
      <c r="J12" s="37">
        <f t="shared" si="4"/>
        <v>40.74</v>
      </c>
      <c r="K12" s="37">
        <f t="shared" si="5"/>
        <v>52.940000000000005</v>
      </c>
      <c r="L12" s="37">
        <f t="shared" ref="L12:L20" si="14">B12*$I$7</f>
        <v>7.2</v>
      </c>
      <c r="M12" s="38">
        <f t="shared" ref="M12:M20" si="15">B12*$I$8</f>
        <v>5</v>
      </c>
      <c r="N12" s="36">
        <f t="shared" si="6"/>
        <v>24.112000000000002</v>
      </c>
      <c r="O12" s="37">
        <f t="shared" si="7"/>
        <v>34.512</v>
      </c>
      <c r="P12" s="37">
        <f t="shared" si="8"/>
        <v>44.911999999999999</v>
      </c>
      <c r="Q12" s="37">
        <f t="shared" ref="Q12:Q20" si="16">B12*$N$7</f>
        <v>6.6000000000000005</v>
      </c>
      <c r="R12" s="38">
        <f t="shared" ref="R12:R20" si="17">B12*$N$8</f>
        <v>3.8000000000000003</v>
      </c>
      <c r="S12" s="36">
        <f t="shared" si="9"/>
        <v>20.87</v>
      </c>
      <c r="T12" s="37">
        <f t="shared" si="10"/>
        <v>30.270000000000003</v>
      </c>
      <c r="U12" s="37">
        <f t="shared" si="11"/>
        <v>39.67</v>
      </c>
      <c r="V12" s="37">
        <f t="shared" ref="V12:V20" si="18">B12*$S$7</f>
        <v>6.6000000000000005</v>
      </c>
      <c r="W12" s="38">
        <f t="shared" ref="W12:W20" si="19">B12*$S$8</f>
        <v>2.8000000000000003</v>
      </c>
    </row>
    <row r="13" spans="2:23" s="5" customFormat="1" ht="20.100000000000001" customHeight="1" x14ac:dyDescent="0.25">
      <c r="B13" s="265">
        <v>0.5</v>
      </c>
      <c r="C13" s="266"/>
      <c r="D13" s="36">
        <f t="shared" si="0"/>
        <v>39.76</v>
      </c>
      <c r="E13" s="37">
        <f t="shared" si="1"/>
        <v>56.76</v>
      </c>
      <c r="F13" s="37">
        <f t="shared" si="2"/>
        <v>73.759999999999991</v>
      </c>
      <c r="G13" s="37">
        <f t="shared" si="12"/>
        <v>10</v>
      </c>
      <c r="H13" s="38">
        <f t="shared" si="13"/>
        <v>7</v>
      </c>
      <c r="I13" s="36">
        <f t="shared" si="3"/>
        <v>35.299999999999997</v>
      </c>
      <c r="J13" s="37">
        <f t="shared" si="4"/>
        <v>50.55</v>
      </c>
      <c r="K13" s="37">
        <f t="shared" si="5"/>
        <v>65.8</v>
      </c>
      <c r="L13" s="37">
        <f t="shared" si="14"/>
        <v>9</v>
      </c>
      <c r="M13" s="38">
        <f t="shared" si="15"/>
        <v>6.25</v>
      </c>
      <c r="N13" s="36">
        <f t="shared" si="6"/>
        <v>29.84</v>
      </c>
      <c r="O13" s="37">
        <f t="shared" si="7"/>
        <v>42.84</v>
      </c>
      <c r="P13" s="37">
        <f t="shared" si="8"/>
        <v>55.84</v>
      </c>
      <c r="Q13" s="37">
        <f t="shared" si="16"/>
        <v>8.25</v>
      </c>
      <c r="R13" s="38">
        <f t="shared" si="17"/>
        <v>4.75</v>
      </c>
      <c r="S13" s="36">
        <f t="shared" si="9"/>
        <v>25.9</v>
      </c>
      <c r="T13" s="37">
        <f t="shared" si="10"/>
        <v>37.65</v>
      </c>
      <c r="U13" s="37">
        <f t="shared" si="11"/>
        <v>49.4</v>
      </c>
      <c r="V13" s="37">
        <f t="shared" si="18"/>
        <v>8.25</v>
      </c>
      <c r="W13" s="38">
        <f t="shared" si="19"/>
        <v>3.5</v>
      </c>
    </row>
    <row r="14" spans="2:23" s="5" customFormat="1" ht="20.100000000000001" customHeight="1" x14ac:dyDescent="0.25">
      <c r="B14" s="265">
        <v>0.6</v>
      </c>
      <c r="C14" s="266"/>
      <c r="D14" s="36">
        <f t="shared" si="0"/>
        <v>47.351999999999997</v>
      </c>
      <c r="E14" s="37">
        <f t="shared" si="1"/>
        <v>67.751999999999995</v>
      </c>
      <c r="F14" s="37">
        <f t="shared" si="2"/>
        <v>88.152000000000001</v>
      </c>
      <c r="G14" s="37">
        <f t="shared" si="12"/>
        <v>12</v>
      </c>
      <c r="H14" s="38">
        <f t="shared" si="13"/>
        <v>8.4</v>
      </c>
      <c r="I14" s="36">
        <f t="shared" si="3"/>
        <v>42.059999999999995</v>
      </c>
      <c r="J14" s="37">
        <f t="shared" si="4"/>
        <v>60.359999999999992</v>
      </c>
      <c r="K14" s="37">
        <f t="shared" si="5"/>
        <v>78.66</v>
      </c>
      <c r="L14" s="37">
        <f t="shared" si="14"/>
        <v>10.799999999999999</v>
      </c>
      <c r="M14" s="38">
        <f t="shared" si="15"/>
        <v>7.5</v>
      </c>
      <c r="N14" s="36">
        <f t="shared" si="6"/>
        <v>35.568000000000005</v>
      </c>
      <c r="O14" s="37">
        <f t="shared" si="7"/>
        <v>51.168000000000006</v>
      </c>
      <c r="P14" s="37">
        <f t="shared" si="8"/>
        <v>66.768000000000001</v>
      </c>
      <c r="Q14" s="37">
        <f t="shared" si="16"/>
        <v>9.9</v>
      </c>
      <c r="R14" s="38">
        <f t="shared" si="17"/>
        <v>5.7</v>
      </c>
      <c r="S14" s="36">
        <f t="shared" si="9"/>
        <v>30.93</v>
      </c>
      <c r="T14" s="37">
        <f t="shared" si="10"/>
        <v>45.03</v>
      </c>
      <c r="U14" s="37">
        <f t="shared" si="11"/>
        <v>59.13</v>
      </c>
      <c r="V14" s="37">
        <f t="shared" si="18"/>
        <v>9.9</v>
      </c>
      <c r="W14" s="38">
        <f t="shared" si="19"/>
        <v>4.2</v>
      </c>
    </row>
    <row r="15" spans="2:23" s="5" customFormat="1" ht="20.100000000000001" customHeight="1" x14ac:dyDescent="0.25">
      <c r="B15" s="265">
        <v>0.7</v>
      </c>
      <c r="C15" s="266"/>
      <c r="D15" s="36">
        <f t="shared" si="0"/>
        <v>54.943999999999988</v>
      </c>
      <c r="E15" s="37">
        <f t="shared" si="1"/>
        <v>78.743999999999986</v>
      </c>
      <c r="F15" s="37">
        <f t="shared" si="2"/>
        <v>102.54399999999998</v>
      </c>
      <c r="G15" s="37">
        <f t="shared" si="12"/>
        <v>14</v>
      </c>
      <c r="H15" s="38">
        <f t="shared" si="13"/>
        <v>9.7999999999999989</v>
      </c>
      <c r="I15" s="36">
        <f t="shared" si="3"/>
        <v>48.82</v>
      </c>
      <c r="J15" s="37">
        <f t="shared" si="4"/>
        <v>70.17</v>
      </c>
      <c r="K15" s="37">
        <f t="shared" si="5"/>
        <v>91.52</v>
      </c>
      <c r="L15" s="37">
        <f t="shared" si="14"/>
        <v>12.6</v>
      </c>
      <c r="M15" s="38">
        <f t="shared" si="15"/>
        <v>8.75</v>
      </c>
      <c r="N15" s="36">
        <f t="shared" si="6"/>
        <v>41.295999999999999</v>
      </c>
      <c r="O15" s="37">
        <f t="shared" si="7"/>
        <v>59.495999999999995</v>
      </c>
      <c r="P15" s="37">
        <f t="shared" si="8"/>
        <v>77.695999999999998</v>
      </c>
      <c r="Q15" s="37">
        <f t="shared" si="16"/>
        <v>11.549999999999999</v>
      </c>
      <c r="R15" s="38">
        <f t="shared" si="17"/>
        <v>6.6499999999999995</v>
      </c>
      <c r="S15" s="36">
        <f t="shared" si="9"/>
        <v>35.96</v>
      </c>
      <c r="T15" s="37">
        <f t="shared" si="10"/>
        <v>52.41</v>
      </c>
      <c r="U15" s="37">
        <f t="shared" si="11"/>
        <v>68.86</v>
      </c>
      <c r="V15" s="37">
        <f t="shared" si="18"/>
        <v>11.549999999999999</v>
      </c>
      <c r="W15" s="38">
        <f t="shared" si="19"/>
        <v>4.8999999999999995</v>
      </c>
    </row>
    <row r="16" spans="2:23" s="5" customFormat="1" ht="20.100000000000001" customHeight="1" x14ac:dyDescent="0.25">
      <c r="B16" s="265">
        <v>0.8</v>
      </c>
      <c r="C16" s="266"/>
      <c r="D16" s="36">
        <f t="shared" si="0"/>
        <v>62.536000000000001</v>
      </c>
      <c r="E16" s="37">
        <f t="shared" si="1"/>
        <v>89.736000000000004</v>
      </c>
      <c r="F16" s="37">
        <f t="shared" si="2"/>
        <v>116.93600000000001</v>
      </c>
      <c r="G16" s="37">
        <f t="shared" si="12"/>
        <v>16</v>
      </c>
      <c r="H16" s="38">
        <f t="shared" si="13"/>
        <v>11.200000000000001</v>
      </c>
      <c r="I16" s="36">
        <f t="shared" si="3"/>
        <v>55.58</v>
      </c>
      <c r="J16" s="37">
        <f t="shared" si="4"/>
        <v>79.98</v>
      </c>
      <c r="K16" s="37">
        <f t="shared" si="5"/>
        <v>104.38000000000001</v>
      </c>
      <c r="L16" s="37">
        <f t="shared" si="14"/>
        <v>14.4</v>
      </c>
      <c r="M16" s="38">
        <f t="shared" si="15"/>
        <v>10</v>
      </c>
      <c r="N16" s="36">
        <f t="shared" si="6"/>
        <v>47.024000000000008</v>
      </c>
      <c r="O16" s="37">
        <f t="shared" si="7"/>
        <v>67.824000000000012</v>
      </c>
      <c r="P16" s="37">
        <f t="shared" si="8"/>
        <v>88.624000000000009</v>
      </c>
      <c r="Q16" s="37">
        <f t="shared" si="16"/>
        <v>13.200000000000001</v>
      </c>
      <c r="R16" s="38">
        <f t="shared" si="17"/>
        <v>7.6000000000000005</v>
      </c>
      <c r="S16" s="36">
        <f t="shared" si="9"/>
        <v>40.99</v>
      </c>
      <c r="T16" s="37">
        <f t="shared" si="10"/>
        <v>59.790000000000006</v>
      </c>
      <c r="U16" s="37">
        <f t="shared" si="11"/>
        <v>78.59</v>
      </c>
      <c r="V16" s="37">
        <f t="shared" si="18"/>
        <v>13.200000000000001</v>
      </c>
      <c r="W16" s="38">
        <f t="shared" si="19"/>
        <v>5.6000000000000005</v>
      </c>
    </row>
    <row r="17" spans="2:23" s="5" customFormat="1" ht="20.100000000000001" customHeight="1" x14ac:dyDescent="0.25">
      <c r="B17" s="265">
        <v>0.9</v>
      </c>
      <c r="C17" s="266"/>
      <c r="D17" s="36">
        <f t="shared" si="0"/>
        <v>70.128</v>
      </c>
      <c r="E17" s="37">
        <f t="shared" si="1"/>
        <v>100.72799999999999</v>
      </c>
      <c r="F17" s="37">
        <f t="shared" si="2"/>
        <v>131.328</v>
      </c>
      <c r="G17" s="37">
        <f t="shared" si="12"/>
        <v>18</v>
      </c>
      <c r="H17" s="38">
        <f t="shared" si="13"/>
        <v>12.6</v>
      </c>
      <c r="I17" s="36">
        <f t="shared" si="3"/>
        <v>62.34</v>
      </c>
      <c r="J17" s="37">
        <f t="shared" si="4"/>
        <v>89.79</v>
      </c>
      <c r="K17" s="37">
        <f t="shared" si="5"/>
        <v>117.24000000000001</v>
      </c>
      <c r="L17" s="37">
        <f t="shared" si="14"/>
        <v>16.2</v>
      </c>
      <c r="M17" s="38">
        <f t="shared" si="15"/>
        <v>11.25</v>
      </c>
      <c r="N17" s="36">
        <f t="shared" si="6"/>
        <v>52.75200000000001</v>
      </c>
      <c r="O17" s="37">
        <f t="shared" si="7"/>
        <v>76.152000000000001</v>
      </c>
      <c r="P17" s="37">
        <f t="shared" si="8"/>
        <v>99.551999999999992</v>
      </c>
      <c r="Q17" s="37">
        <f t="shared" si="16"/>
        <v>14.85</v>
      </c>
      <c r="R17" s="38">
        <f t="shared" si="17"/>
        <v>8.5500000000000007</v>
      </c>
      <c r="S17" s="36">
        <f t="shared" si="9"/>
        <v>46.019999999999996</v>
      </c>
      <c r="T17" s="37">
        <f t="shared" si="10"/>
        <v>67.17</v>
      </c>
      <c r="U17" s="37">
        <f t="shared" si="11"/>
        <v>88.32</v>
      </c>
      <c r="V17" s="37">
        <f t="shared" si="18"/>
        <v>14.85</v>
      </c>
      <c r="W17" s="38">
        <f t="shared" si="19"/>
        <v>6.3</v>
      </c>
    </row>
    <row r="18" spans="2:23" s="5" customFormat="1" ht="20.100000000000001" customHeight="1" x14ac:dyDescent="0.25">
      <c r="B18" s="269">
        <v>1</v>
      </c>
      <c r="C18" s="270"/>
      <c r="D18" s="36">
        <f t="shared" si="0"/>
        <v>77.72</v>
      </c>
      <c r="E18" s="37">
        <f t="shared" si="1"/>
        <v>111.72</v>
      </c>
      <c r="F18" s="37">
        <f t="shared" si="2"/>
        <v>145.72</v>
      </c>
      <c r="G18" s="37">
        <f t="shared" si="12"/>
        <v>20</v>
      </c>
      <c r="H18" s="38">
        <f t="shared" si="13"/>
        <v>14</v>
      </c>
      <c r="I18" s="36">
        <f t="shared" si="3"/>
        <v>69.099999999999994</v>
      </c>
      <c r="J18" s="37">
        <f t="shared" si="4"/>
        <v>99.6</v>
      </c>
      <c r="K18" s="37">
        <f t="shared" si="5"/>
        <v>130.1</v>
      </c>
      <c r="L18" s="37">
        <f t="shared" si="14"/>
        <v>18</v>
      </c>
      <c r="M18" s="38">
        <f t="shared" si="15"/>
        <v>12.5</v>
      </c>
      <c r="N18" s="36">
        <f t="shared" si="6"/>
        <v>58.480000000000004</v>
      </c>
      <c r="O18" s="37">
        <f t="shared" si="7"/>
        <v>84.48</v>
      </c>
      <c r="P18" s="37">
        <f t="shared" si="8"/>
        <v>110.48</v>
      </c>
      <c r="Q18" s="37">
        <f t="shared" si="16"/>
        <v>16.5</v>
      </c>
      <c r="R18" s="38">
        <f t="shared" si="17"/>
        <v>9.5</v>
      </c>
      <c r="S18" s="36">
        <f t="shared" si="9"/>
        <v>51.05</v>
      </c>
      <c r="T18" s="37">
        <f t="shared" si="10"/>
        <v>74.55</v>
      </c>
      <c r="U18" s="37">
        <f t="shared" si="11"/>
        <v>98.05</v>
      </c>
      <c r="V18" s="37">
        <f t="shared" si="18"/>
        <v>16.5</v>
      </c>
      <c r="W18" s="38">
        <f t="shared" si="19"/>
        <v>7</v>
      </c>
    </row>
    <row r="19" spans="2:23" s="5" customFormat="1" ht="20.100000000000001" customHeight="1" x14ac:dyDescent="0.25">
      <c r="B19" s="265">
        <v>1.1000000000000001</v>
      </c>
      <c r="C19" s="266"/>
      <c r="D19" s="36">
        <f t="shared" si="0"/>
        <v>85.312000000000012</v>
      </c>
      <c r="E19" s="37">
        <f t="shared" si="1"/>
        <v>122.71200000000002</v>
      </c>
      <c r="F19" s="37">
        <f t="shared" si="2"/>
        <v>160.11200000000002</v>
      </c>
      <c r="G19" s="37">
        <f t="shared" si="12"/>
        <v>22</v>
      </c>
      <c r="H19" s="38">
        <f t="shared" si="13"/>
        <v>15.400000000000002</v>
      </c>
      <c r="I19" s="36">
        <f t="shared" si="3"/>
        <v>75.860000000000014</v>
      </c>
      <c r="J19" s="37">
        <f t="shared" si="4"/>
        <v>109.41000000000001</v>
      </c>
      <c r="K19" s="37">
        <f t="shared" si="5"/>
        <v>142.96</v>
      </c>
      <c r="L19" s="37">
        <f t="shared" si="14"/>
        <v>19.8</v>
      </c>
      <c r="M19" s="38">
        <f t="shared" si="15"/>
        <v>13.750000000000002</v>
      </c>
      <c r="N19" s="36">
        <f t="shared" si="6"/>
        <v>64.207999999999998</v>
      </c>
      <c r="O19" s="37">
        <f t="shared" si="7"/>
        <v>92.808000000000007</v>
      </c>
      <c r="P19" s="37">
        <f t="shared" si="8"/>
        <v>121.40800000000002</v>
      </c>
      <c r="Q19" s="37">
        <f t="shared" si="16"/>
        <v>18.150000000000002</v>
      </c>
      <c r="R19" s="38">
        <f t="shared" si="17"/>
        <v>10.450000000000001</v>
      </c>
      <c r="S19" s="36">
        <f t="shared" si="9"/>
        <v>56.080000000000005</v>
      </c>
      <c r="T19" s="37">
        <f t="shared" si="10"/>
        <v>81.93</v>
      </c>
      <c r="U19" s="37">
        <f t="shared" si="11"/>
        <v>107.78000000000002</v>
      </c>
      <c r="V19" s="37">
        <f t="shared" si="18"/>
        <v>18.150000000000002</v>
      </c>
      <c r="W19" s="38">
        <f t="shared" si="19"/>
        <v>7.7000000000000011</v>
      </c>
    </row>
    <row r="20" spans="2:23" s="5" customFormat="1" ht="20.100000000000001" customHeight="1" thickBot="1" x14ac:dyDescent="0.3">
      <c r="B20" s="267">
        <v>1.2</v>
      </c>
      <c r="C20" s="268"/>
      <c r="D20" s="39">
        <f t="shared" si="0"/>
        <v>92.903999999999996</v>
      </c>
      <c r="E20" s="40">
        <f t="shared" si="1"/>
        <v>133.70400000000001</v>
      </c>
      <c r="F20" s="40">
        <f t="shared" si="2"/>
        <v>174.50400000000002</v>
      </c>
      <c r="G20" s="40">
        <f t="shared" si="12"/>
        <v>24</v>
      </c>
      <c r="H20" s="41">
        <f t="shared" si="13"/>
        <v>16.8</v>
      </c>
      <c r="I20" s="39">
        <f t="shared" si="3"/>
        <v>82.61999999999999</v>
      </c>
      <c r="J20" s="40">
        <f t="shared" si="4"/>
        <v>119.21999999999998</v>
      </c>
      <c r="K20" s="40">
        <f t="shared" si="5"/>
        <v>155.82</v>
      </c>
      <c r="L20" s="40">
        <f t="shared" si="14"/>
        <v>21.599999999999998</v>
      </c>
      <c r="M20" s="41">
        <f t="shared" si="15"/>
        <v>15</v>
      </c>
      <c r="N20" s="39">
        <f t="shared" si="6"/>
        <v>69.936000000000007</v>
      </c>
      <c r="O20" s="40">
        <f t="shared" si="7"/>
        <v>101.13600000000001</v>
      </c>
      <c r="P20" s="40">
        <f t="shared" si="8"/>
        <v>132.33600000000001</v>
      </c>
      <c r="Q20" s="40">
        <f t="shared" si="16"/>
        <v>19.8</v>
      </c>
      <c r="R20" s="41">
        <f t="shared" si="17"/>
        <v>11.4</v>
      </c>
      <c r="S20" s="39">
        <f t="shared" si="9"/>
        <v>61.11</v>
      </c>
      <c r="T20" s="40">
        <f t="shared" si="10"/>
        <v>89.31</v>
      </c>
      <c r="U20" s="40">
        <f t="shared" si="11"/>
        <v>117.51</v>
      </c>
      <c r="V20" s="40">
        <f t="shared" si="18"/>
        <v>19.8</v>
      </c>
      <c r="W20" s="41">
        <f t="shared" si="19"/>
        <v>8.4</v>
      </c>
    </row>
    <row r="21" spans="2:23" ht="20.100000000000001" customHeight="1" x14ac:dyDescent="0.3">
      <c r="B21" s="1"/>
      <c r="D21" s="3"/>
      <c r="E21" s="3"/>
      <c r="F21" s="3"/>
      <c r="G21" s="3"/>
      <c r="H21" s="3"/>
      <c r="I21" s="3"/>
      <c r="J21" s="3"/>
      <c r="K21" s="3"/>
      <c r="L21" s="3"/>
      <c r="M21" s="3"/>
      <c r="N21" s="3"/>
    </row>
    <row r="22" spans="2:23" ht="15" customHeight="1" x14ac:dyDescent="0.25"/>
    <row r="23" spans="2:23" ht="15" customHeight="1" thickBot="1" x14ac:dyDescent="0.3"/>
    <row r="24" spans="2:23" s="5" customFormat="1" ht="18" customHeight="1" x14ac:dyDescent="0.25">
      <c r="B24" s="260" t="s">
        <v>27</v>
      </c>
      <c r="C24" s="263"/>
      <c r="D24" s="260" t="s">
        <v>20</v>
      </c>
      <c r="E24" s="263"/>
      <c r="F24" s="263"/>
      <c r="G24" s="264"/>
      <c r="H24" s="260" t="s">
        <v>105</v>
      </c>
      <c r="I24" s="263"/>
      <c r="J24" s="264"/>
      <c r="K24" s="208"/>
      <c r="L24" s="260" t="s">
        <v>104</v>
      </c>
      <c r="M24" s="263"/>
      <c r="N24" s="264"/>
      <c r="O24" s="260" t="s">
        <v>103</v>
      </c>
      <c r="P24" s="263"/>
      <c r="Q24" s="263"/>
      <c r="R24" s="264"/>
    </row>
    <row r="25" spans="2:23" s="5" customFormat="1" ht="56.25" customHeight="1" thickBot="1" x14ac:dyDescent="0.3">
      <c r="B25" s="27" t="s">
        <v>28</v>
      </c>
      <c r="C25" s="80" t="s">
        <v>7</v>
      </c>
      <c r="D25" s="84" t="s">
        <v>6</v>
      </c>
      <c r="E25" s="29" t="s">
        <v>7</v>
      </c>
      <c r="F25" s="29"/>
      <c r="G25" s="30" t="s">
        <v>8</v>
      </c>
      <c r="H25" s="84" t="s">
        <v>6</v>
      </c>
      <c r="I25" s="29" t="s">
        <v>7</v>
      </c>
      <c r="J25" s="30" t="s">
        <v>8</v>
      </c>
      <c r="K25" s="214"/>
      <c r="L25" s="84" t="s">
        <v>6</v>
      </c>
      <c r="M25" s="29" t="s">
        <v>7</v>
      </c>
      <c r="N25" s="30" t="s">
        <v>8</v>
      </c>
      <c r="O25" s="84" t="s">
        <v>6</v>
      </c>
      <c r="P25" s="29"/>
      <c r="Q25" s="29" t="s">
        <v>7</v>
      </c>
      <c r="R25" s="30" t="s">
        <v>8</v>
      </c>
    </row>
    <row r="26" spans="2:23" s="5" customFormat="1" ht="15" customHeight="1" x14ac:dyDescent="0.25">
      <c r="B26" s="42">
        <v>0.3</v>
      </c>
      <c r="C26" s="218">
        <f>0.66*B26</f>
        <v>0.19800000000000001</v>
      </c>
      <c r="D26" s="74">
        <f>E26*($D$9)</f>
        <v>2.3760000000000003</v>
      </c>
      <c r="E26" s="43">
        <f t="shared" ref="E26:E35" si="20">0.66*B26</f>
        <v>0.19800000000000001</v>
      </c>
      <c r="F26" s="43"/>
      <c r="G26" s="44">
        <f>0.15*$D$9</f>
        <v>1.7999999999999998</v>
      </c>
      <c r="H26" s="74">
        <f>I26*($I$9)</f>
        <v>1.98</v>
      </c>
      <c r="I26" s="43">
        <f t="shared" ref="I26:I35" si="21">0.66*B26</f>
        <v>0.19800000000000001</v>
      </c>
      <c r="J26" s="44">
        <f>0.15*$I$9</f>
        <v>1.5</v>
      </c>
      <c r="K26" s="215"/>
      <c r="L26" s="74">
        <f>M26*($N$9)</f>
        <v>1.5840000000000001</v>
      </c>
      <c r="M26" s="43">
        <f t="shared" ref="M26:M35" si="22">0.66*B26</f>
        <v>0.19800000000000001</v>
      </c>
      <c r="N26" s="44">
        <f>0.15*$N$9</f>
        <v>1.2</v>
      </c>
      <c r="O26" s="74">
        <f>Q26*($S$9)</f>
        <v>0.99</v>
      </c>
      <c r="P26" s="43"/>
      <c r="Q26" s="43">
        <f t="shared" ref="Q26:Q35" si="23">0.66*B26</f>
        <v>0.19800000000000001</v>
      </c>
      <c r="R26" s="44">
        <f>0.15*$S$9</f>
        <v>0.75</v>
      </c>
    </row>
    <row r="27" spans="2:23" s="5" customFormat="1" ht="15" customHeight="1" x14ac:dyDescent="0.25">
      <c r="B27" s="45">
        <v>0.4</v>
      </c>
      <c r="C27" s="219">
        <f>0.66*B27</f>
        <v>0.26400000000000001</v>
      </c>
      <c r="D27" s="74">
        <f t="shared" ref="D27:D35" si="24">E27*($D$9)</f>
        <v>3.1680000000000001</v>
      </c>
      <c r="E27" s="37">
        <f t="shared" si="20"/>
        <v>0.26400000000000001</v>
      </c>
      <c r="F27" s="43"/>
      <c r="G27" s="44">
        <f t="shared" ref="G27:G35" si="25">0.15*$D$9</f>
        <v>1.7999999999999998</v>
      </c>
      <c r="H27" s="74">
        <f t="shared" ref="H27:H35" si="26">I27*($I$9)</f>
        <v>2.64</v>
      </c>
      <c r="I27" s="37">
        <f t="shared" si="21"/>
        <v>0.26400000000000001</v>
      </c>
      <c r="J27" s="44">
        <f t="shared" ref="J27:J35" si="27">0.15*$I$9</f>
        <v>1.5</v>
      </c>
      <c r="K27" s="215"/>
      <c r="L27" s="74">
        <f t="shared" ref="L27:L35" si="28">M27*($N$9)</f>
        <v>2.1120000000000001</v>
      </c>
      <c r="M27" s="37">
        <f t="shared" si="22"/>
        <v>0.26400000000000001</v>
      </c>
      <c r="N27" s="44">
        <f t="shared" ref="N27:N35" si="29">0.15*$N$9</f>
        <v>1.2</v>
      </c>
      <c r="O27" s="74">
        <f t="shared" ref="O27:O35" si="30">Q27*($S$9)</f>
        <v>1.32</v>
      </c>
      <c r="P27" s="43"/>
      <c r="Q27" s="37">
        <f t="shared" si="23"/>
        <v>0.26400000000000001</v>
      </c>
      <c r="R27" s="44">
        <f t="shared" ref="R27:R35" si="31">0.15*$S$9</f>
        <v>0.75</v>
      </c>
    </row>
    <row r="28" spans="2:23" s="5" customFormat="1" ht="15" customHeight="1" x14ac:dyDescent="0.25">
      <c r="B28" s="46">
        <v>0.5</v>
      </c>
      <c r="C28" s="219">
        <f>0.66*B28</f>
        <v>0.33</v>
      </c>
      <c r="D28" s="74">
        <f t="shared" si="24"/>
        <v>3.96</v>
      </c>
      <c r="E28" s="37">
        <f t="shared" si="20"/>
        <v>0.33</v>
      </c>
      <c r="F28" s="43"/>
      <c r="G28" s="44">
        <f t="shared" si="25"/>
        <v>1.7999999999999998</v>
      </c>
      <c r="H28" s="74">
        <f t="shared" si="26"/>
        <v>3.3000000000000003</v>
      </c>
      <c r="I28" s="37">
        <f t="shared" si="21"/>
        <v>0.33</v>
      </c>
      <c r="J28" s="44">
        <f t="shared" si="27"/>
        <v>1.5</v>
      </c>
      <c r="K28" s="215"/>
      <c r="L28" s="74">
        <f t="shared" si="28"/>
        <v>2.64</v>
      </c>
      <c r="M28" s="37">
        <f t="shared" si="22"/>
        <v>0.33</v>
      </c>
      <c r="N28" s="44">
        <f t="shared" si="29"/>
        <v>1.2</v>
      </c>
      <c r="O28" s="74">
        <f t="shared" si="30"/>
        <v>1.6500000000000001</v>
      </c>
      <c r="P28" s="43"/>
      <c r="Q28" s="37">
        <f t="shared" si="23"/>
        <v>0.33</v>
      </c>
      <c r="R28" s="44">
        <f t="shared" si="31"/>
        <v>0.75</v>
      </c>
    </row>
    <row r="29" spans="2:23" s="5" customFormat="1" ht="15" customHeight="1" x14ac:dyDescent="0.25">
      <c r="B29" s="46">
        <v>0.6</v>
      </c>
      <c r="C29" s="219">
        <f>0.67*B29</f>
        <v>0.40200000000000002</v>
      </c>
      <c r="D29" s="74">
        <f t="shared" si="24"/>
        <v>4.7520000000000007</v>
      </c>
      <c r="E29" s="37">
        <f t="shared" si="20"/>
        <v>0.39600000000000002</v>
      </c>
      <c r="F29" s="43"/>
      <c r="G29" s="44">
        <f t="shared" si="25"/>
        <v>1.7999999999999998</v>
      </c>
      <c r="H29" s="74">
        <f t="shared" si="26"/>
        <v>3.96</v>
      </c>
      <c r="I29" s="37">
        <f t="shared" si="21"/>
        <v>0.39600000000000002</v>
      </c>
      <c r="J29" s="44">
        <f t="shared" si="27"/>
        <v>1.5</v>
      </c>
      <c r="K29" s="215"/>
      <c r="L29" s="74">
        <f t="shared" si="28"/>
        <v>3.1680000000000001</v>
      </c>
      <c r="M29" s="37">
        <f t="shared" si="22"/>
        <v>0.39600000000000002</v>
      </c>
      <c r="N29" s="44">
        <f t="shared" si="29"/>
        <v>1.2</v>
      </c>
      <c r="O29" s="74">
        <f t="shared" si="30"/>
        <v>1.98</v>
      </c>
      <c r="P29" s="43"/>
      <c r="Q29" s="37">
        <f t="shared" si="23"/>
        <v>0.39600000000000002</v>
      </c>
      <c r="R29" s="44">
        <f t="shared" si="31"/>
        <v>0.75</v>
      </c>
    </row>
    <row r="30" spans="2:23" s="5" customFormat="1" ht="15" customHeight="1" x14ac:dyDescent="0.25">
      <c r="B30" s="46">
        <v>0.7</v>
      </c>
      <c r="C30" s="219">
        <f t="shared" ref="C30:C35" si="32">0.67*B30</f>
        <v>0.46899999999999997</v>
      </c>
      <c r="D30" s="74">
        <f t="shared" si="24"/>
        <v>5.5439999999999996</v>
      </c>
      <c r="E30" s="37">
        <f t="shared" si="20"/>
        <v>0.46199999999999997</v>
      </c>
      <c r="F30" s="43"/>
      <c r="G30" s="44">
        <f t="shared" si="25"/>
        <v>1.7999999999999998</v>
      </c>
      <c r="H30" s="74">
        <f t="shared" si="26"/>
        <v>4.6199999999999992</v>
      </c>
      <c r="I30" s="37">
        <f t="shared" si="21"/>
        <v>0.46199999999999997</v>
      </c>
      <c r="J30" s="44">
        <f t="shared" si="27"/>
        <v>1.5</v>
      </c>
      <c r="K30" s="215"/>
      <c r="L30" s="74">
        <f t="shared" si="28"/>
        <v>3.6959999999999997</v>
      </c>
      <c r="M30" s="37">
        <f t="shared" si="22"/>
        <v>0.46199999999999997</v>
      </c>
      <c r="N30" s="44">
        <f t="shared" si="29"/>
        <v>1.2</v>
      </c>
      <c r="O30" s="74">
        <f t="shared" si="30"/>
        <v>2.3099999999999996</v>
      </c>
      <c r="P30" s="43"/>
      <c r="Q30" s="37">
        <f t="shared" si="23"/>
        <v>0.46199999999999997</v>
      </c>
      <c r="R30" s="44">
        <f t="shared" si="31"/>
        <v>0.75</v>
      </c>
    </row>
    <row r="31" spans="2:23" s="5" customFormat="1" ht="15" customHeight="1" x14ac:dyDescent="0.25">
      <c r="B31" s="46">
        <v>0.8</v>
      </c>
      <c r="C31" s="219">
        <f t="shared" si="32"/>
        <v>0.53600000000000003</v>
      </c>
      <c r="D31" s="74">
        <f t="shared" si="24"/>
        <v>6.3360000000000003</v>
      </c>
      <c r="E31" s="37">
        <f t="shared" si="20"/>
        <v>0.52800000000000002</v>
      </c>
      <c r="F31" s="43"/>
      <c r="G31" s="44">
        <f t="shared" si="25"/>
        <v>1.7999999999999998</v>
      </c>
      <c r="H31" s="74">
        <f t="shared" si="26"/>
        <v>5.28</v>
      </c>
      <c r="I31" s="37">
        <f t="shared" si="21"/>
        <v>0.52800000000000002</v>
      </c>
      <c r="J31" s="44">
        <f t="shared" si="27"/>
        <v>1.5</v>
      </c>
      <c r="K31" s="215"/>
      <c r="L31" s="74">
        <f t="shared" si="28"/>
        <v>4.2240000000000002</v>
      </c>
      <c r="M31" s="37">
        <f t="shared" si="22"/>
        <v>0.52800000000000002</v>
      </c>
      <c r="N31" s="44">
        <f t="shared" si="29"/>
        <v>1.2</v>
      </c>
      <c r="O31" s="74">
        <f t="shared" si="30"/>
        <v>2.64</v>
      </c>
      <c r="P31" s="43"/>
      <c r="Q31" s="37">
        <f t="shared" si="23"/>
        <v>0.52800000000000002</v>
      </c>
      <c r="R31" s="44">
        <f t="shared" si="31"/>
        <v>0.75</v>
      </c>
    </row>
    <row r="32" spans="2:23" s="5" customFormat="1" ht="15" customHeight="1" x14ac:dyDescent="0.25">
      <c r="B32" s="46">
        <v>0.9</v>
      </c>
      <c r="C32" s="219">
        <f t="shared" si="32"/>
        <v>0.60300000000000009</v>
      </c>
      <c r="D32" s="74">
        <f t="shared" si="24"/>
        <v>7.128000000000001</v>
      </c>
      <c r="E32" s="37">
        <f t="shared" si="20"/>
        <v>0.59400000000000008</v>
      </c>
      <c r="F32" s="43"/>
      <c r="G32" s="44">
        <f t="shared" si="25"/>
        <v>1.7999999999999998</v>
      </c>
      <c r="H32" s="74">
        <f t="shared" si="26"/>
        <v>5.9400000000000013</v>
      </c>
      <c r="I32" s="37">
        <f t="shared" si="21"/>
        <v>0.59400000000000008</v>
      </c>
      <c r="J32" s="44">
        <f t="shared" si="27"/>
        <v>1.5</v>
      </c>
      <c r="K32" s="215"/>
      <c r="L32" s="74">
        <f t="shared" si="28"/>
        <v>4.7520000000000007</v>
      </c>
      <c r="M32" s="37">
        <f t="shared" si="22"/>
        <v>0.59400000000000008</v>
      </c>
      <c r="N32" s="44">
        <f t="shared" si="29"/>
        <v>1.2</v>
      </c>
      <c r="O32" s="74">
        <f t="shared" si="30"/>
        <v>2.9700000000000006</v>
      </c>
      <c r="P32" s="43"/>
      <c r="Q32" s="37">
        <f t="shared" si="23"/>
        <v>0.59400000000000008</v>
      </c>
      <c r="R32" s="44">
        <f t="shared" si="31"/>
        <v>0.75</v>
      </c>
    </row>
    <row r="33" spans="2:27" s="5" customFormat="1" ht="15" customHeight="1" x14ac:dyDescent="0.25">
      <c r="B33" s="46">
        <v>1</v>
      </c>
      <c r="C33" s="219">
        <f t="shared" si="32"/>
        <v>0.67</v>
      </c>
      <c r="D33" s="74">
        <f t="shared" si="24"/>
        <v>7.92</v>
      </c>
      <c r="E33" s="37">
        <f t="shared" si="20"/>
        <v>0.66</v>
      </c>
      <c r="F33" s="43"/>
      <c r="G33" s="44">
        <f t="shared" si="25"/>
        <v>1.7999999999999998</v>
      </c>
      <c r="H33" s="74">
        <f t="shared" si="26"/>
        <v>6.6000000000000005</v>
      </c>
      <c r="I33" s="37">
        <f t="shared" si="21"/>
        <v>0.66</v>
      </c>
      <c r="J33" s="44">
        <f t="shared" si="27"/>
        <v>1.5</v>
      </c>
      <c r="K33" s="215"/>
      <c r="L33" s="74">
        <f t="shared" si="28"/>
        <v>5.28</v>
      </c>
      <c r="M33" s="37">
        <f t="shared" si="22"/>
        <v>0.66</v>
      </c>
      <c r="N33" s="44">
        <f t="shared" si="29"/>
        <v>1.2</v>
      </c>
      <c r="O33" s="74">
        <f t="shared" si="30"/>
        <v>3.3000000000000003</v>
      </c>
      <c r="P33" s="43"/>
      <c r="Q33" s="37">
        <f t="shared" si="23"/>
        <v>0.66</v>
      </c>
      <c r="R33" s="44">
        <f t="shared" si="31"/>
        <v>0.75</v>
      </c>
    </row>
    <row r="34" spans="2:27" s="5" customFormat="1" ht="15" customHeight="1" x14ac:dyDescent="0.25">
      <c r="B34" s="46">
        <v>1.1000000000000001</v>
      </c>
      <c r="C34" s="219">
        <f t="shared" si="32"/>
        <v>0.7370000000000001</v>
      </c>
      <c r="D34" s="74">
        <f t="shared" si="24"/>
        <v>8.7120000000000015</v>
      </c>
      <c r="E34" s="37">
        <f t="shared" si="20"/>
        <v>0.72600000000000009</v>
      </c>
      <c r="F34" s="43"/>
      <c r="G34" s="44">
        <f t="shared" si="25"/>
        <v>1.7999999999999998</v>
      </c>
      <c r="H34" s="74">
        <f t="shared" si="26"/>
        <v>7.2600000000000007</v>
      </c>
      <c r="I34" s="37">
        <f t="shared" si="21"/>
        <v>0.72600000000000009</v>
      </c>
      <c r="J34" s="44">
        <f t="shared" si="27"/>
        <v>1.5</v>
      </c>
      <c r="K34" s="215"/>
      <c r="L34" s="74">
        <f t="shared" si="28"/>
        <v>5.8080000000000007</v>
      </c>
      <c r="M34" s="37">
        <f t="shared" si="22"/>
        <v>0.72600000000000009</v>
      </c>
      <c r="N34" s="44">
        <f t="shared" si="29"/>
        <v>1.2</v>
      </c>
      <c r="O34" s="74">
        <f t="shared" si="30"/>
        <v>3.6300000000000003</v>
      </c>
      <c r="P34" s="43"/>
      <c r="Q34" s="37">
        <f t="shared" si="23"/>
        <v>0.72600000000000009</v>
      </c>
      <c r="R34" s="44">
        <f t="shared" si="31"/>
        <v>0.75</v>
      </c>
      <c r="AA34" s="47"/>
    </row>
    <row r="35" spans="2:27" s="5" customFormat="1" ht="15" customHeight="1" thickBot="1" x14ac:dyDescent="0.3">
      <c r="B35" s="48">
        <v>1.2</v>
      </c>
      <c r="C35" s="220">
        <f t="shared" si="32"/>
        <v>0.80400000000000005</v>
      </c>
      <c r="D35" s="39">
        <f t="shared" si="24"/>
        <v>9.5040000000000013</v>
      </c>
      <c r="E35" s="40">
        <f t="shared" si="20"/>
        <v>0.79200000000000004</v>
      </c>
      <c r="F35" s="40"/>
      <c r="G35" s="41">
        <f t="shared" si="25"/>
        <v>1.7999999999999998</v>
      </c>
      <c r="H35" s="39">
        <f t="shared" si="26"/>
        <v>7.92</v>
      </c>
      <c r="I35" s="40">
        <f t="shared" si="21"/>
        <v>0.79200000000000004</v>
      </c>
      <c r="J35" s="41">
        <f t="shared" si="27"/>
        <v>1.5</v>
      </c>
      <c r="K35" s="216"/>
      <c r="L35" s="39">
        <f t="shared" si="28"/>
        <v>6.3360000000000003</v>
      </c>
      <c r="M35" s="40">
        <f t="shared" si="22"/>
        <v>0.79200000000000004</v>
      </c>
      <c r="N35" s="41">
        <f t="shared" si="29"/>
        <v>1.2</v>
      </c>
      <c r="O35" s="39">
        <f t="shared" si="30"/>
        <v>3.96</v>
      </c>
      <c r="P35" s="40"/>
      <c r="Q35" s="40">
        <f t="shared" si="23"/>
        <v>0.79200000000000004</v>
      </c>
      <c r="R35" s="41">
        <f t="shared" si="31"/>
        <v>0.75</v>
      </c>
    </row>
    <row r="39" spans="2:27" x14ac:dyDescent="0.25">
      <c r="B39" s="2" t="s">
        <v>55</v>
      </c>
      <c r="C39" s="2">
        <f>H4*0.925</f>
        <v>46.25</v>
      </c>
      <c r="D39" s="2">
        <f>H4*1.075</f>
        <v>53.75</v>
      </c>
      <c r="E39" s="2" t="s">
        <v>54</v>
      </c>
    </row>
  </sheetData>
  <mergeCells count="44">
    <mergeCell ref="S6:W6"/>
    <mergeCell ref="B7:C7"/>
    <mergeCell ref="E7:F7"/>
    <mergeCell ref="G7:G10"/>
    <mergeCell ref="M7:M10"/>
    <mergeCell ref="B6:C6"/>
    <mergeCell ref="D6:H6"/>
    <mergeCell ref="I6:M6"/>
    <mergeCell ref="N6:R6"/>
    <mergeCell ref="O7:P7"/>
    <mergeCell ref="J9:K9"/>
    <mergeCell ref="H7:H10"/>
    <mergeCell ref="J7:K7"/>
    <mergeCell ref="Q7:Q10"/>
    <mergeCell ref="O8:P8"/>
    <mergeCell ref="B8:C8"/>
    <mergeCell ref="E8:F8"/>
    <mergeCell ref="J8:K8"/>
    <mergeCell ref="O9:P9"/>
    <mergeCell ref="L7:L10"/>
    <mergeCell ref="B10:C10"/>
    <mergeCell ref="B9:C9"/>
    <mergeCell ref="E9:F9"/>
    <mergeCell ref="W7:W10"/>
    <mergeCell ref="T8:U8"/>
    <mergeCell ref="T9:U9"/>
    <mergeCell ref="R7:R10"/>
    <mergeCell ref="T7:U7"/>
    <mergeCell ref="V7:V10"/>
    <mergeCell ref="L24:N24"/>
    <mergeCell ref="O24:R24"/>
    <mergeCell ref="B20:C20"/>
    <mergeCell ref="B24:C24"/>
    <mergeCell ref="B11:C11"/>
    <mergeCell ref="B12:C12"/>
    <mergeCell ref="D24:G24"/>
    <mergeCell ref="H24:J24"/>
    <mergeCell ref="B18:C18"/>
    <mergeCell ref="B19:C19"/>
    <mergeCell ref="B14:C14"/>
    <mergeCell ref="B13:C13"/>
    <mergeCell ref="B15:C15"/>
    <mergeCell ref="B16:C16"/>
    <mergeCell ref="B17:C17"/>
  </mergeCells>
  <phoneticPr fontId="19" type="noConversion"/>
  <conditionalFormatting sqref="C4:E4 M4:T5 C5:L5">
    <cfRule type="cellIs" dxfId="15" priority="2" stopIfTrue="1" operator="between">
      <formula>$P$5</formula>
      <formula>$T$5</formula>
    </cfRule>
  </conditionalFormatting>
  <conditionalFormatting sqref="D11:F20 I11:K20 N11:P20 S11:U20">
    <cfRule type="cellIs" dxfId="14" priority="3" stopIfTrue="1" operator="between">
      <formula>$C$39</formula>
      <formula>$D$39</formula>
    </cfRule>
  </conditionalFormatting>
  <conditionalFormatting sqref="G11:H20 L11:M20 Q11:R20 V11:W20">
    <cfRule type="cellIs" dxfId="13" priority="1" stopIfTrue="1" operator="between">
      <formula>$P$5</formula>
      <formula>$T$5</formula>
    </cfRule>
  </conditionalFormatting>
  <printOptions horizontalCentered="1" verticalCentered="1"/>
  <pageMargins left="0.59055118110236227" right="0.59055118110236227" top="0.59055118110236227" bottom="0.59055118110236227" header="0.51181102362204722" footer="0.51181102362204722"/>
  <pageSetup paperSize="9" firstPageNumber="0" orientation="landscape" r:id="rId1"/>
  <headerFooter alignWithMargins="0">
    <oddFooter xml:space="preserve">&amp;RDCJ version 11 dated December 2021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9"/>
  <sheetViews>
    <sheetView zoomScaleNormal="100" workbookViewId="0">
      <selection activeCell="C39" sqref="C39"/>
    </sheetView>
  </sheetViews>
  <sheetFormatPr defaultRowHeight="13.2" x14ac:dyDescent="0.25"/>
  <cols>
    <col min="1" max="1" width="2.6640625" customWidth="1"/>
    <col min="2" max="2" width="11.109375" customWidth="1"/>
    <col min="3" max="3" width="9.109375" customWidth="1"/>
    <col min="4" max="4" width="6.6640625" customWidth="1"/>
    <col min="5" max="5" width="6.5546875" customWidth="1"/>
    <col min="6" max="6" width="6.6640625" hidden="1" customWidth="1"/>
    <col min="7" max="9" width="6.6640625" customWidth="1"/>
    <col min="10" max="10" width="6.5546875" customWidth="1"/>
    <col min="11" max="11" width="6.6640625" hidden="1" customWidth="1"/>
    <col min="12" max="15" width="6.6640625" customWidth="1"/>
    <col min="16" max="16" width="6.6640625" hidden="1" customWidth="1"/>
    <col min="17" max="20" width="6.6640625" customWidth="1"/>
    <col min="21" max="21" width="6.6640625" hidden="1" customWidth="1"/>
    <col min="22" max="23" width="6.6640625" customWidth="1"/>
  </cols>
  <sheetData>
    <row r="1" spans="1:23" ht="19.5" customHeight="1" x14ac:dyDescent="0.3">
      <c r="A1" s="2"/>
      <c r="B1" s="1" t="s">
        <v>0</v>
      </c>
      <c r="C1" s="2"/>
      <c r="D1" s="2"/>
      <c r="E1" s="2"/>
      <c r="F1" s="2"/>
      <c r="G1" s="2"/>
      <c r="H1" s="2"/>
      <c r="I1" s="2"/>
      <c r="J1" s="2"/>
      <c r="K1" s="2"/>
      <c r="L1" s="2"/>
      <c r="M1" s="2"/>
      <c r="N1" s="2"/>
      <c r="O1" s="2"/>
      <c r="P1" s="2"/>
      <c r="Q1" s="2"/>
      <c r="R1" s="2"/>
      <c r="S1" s="2"/>
      <c r="T1" s="2"/>
      <c r="U1" s="2"/>
      <c r="V1" s="2"/>
      <c r="W1" s="2"/>
    </row>
    <row r="2" spans="1:23" ht="19.5" customHeight="1" x14ac:dyDescent="0.3">
      <c r="A2" s="2"/>
      <c r="B2" s="207" t="s">
        <v>96</v>
      </c>
      <c r="C2" s="2"/>
      <c r="D2" s="2"/>
      <c r="E2" s="2"/>
      <c r="F2" s="3" t="s">
        <v>68</v>
      </c>
      <c r="G2" s="3"/>
      <c r="H2" s="3"/>
      <c r="I2" s="3"/>
      <c r="J2" s="3"/>
      <c r="K2" s="3"/>
      <c r="L2" s="3"/>
      <c r="M2" s="3"/>
      <c r="N2" s="3"/>
      <c r="O2" s="3"/>
      <c r="P2" s="2"/>
      <c r="Q2" s="2"/>
      <c r="R2" s="2"/>
      <c r="S2" s="2"/>
      <c r="T2" s="2"/>
      <c r="U2" s="2"/>
      <c r="V2" s="2"/>
      <c r="W2" s="2"/>
    </row>
    <row r="3" spans="1:23" ht="19.5" customHeight="1" x14ac:dyDescent="0.25">
      <c r="A3" s="2"/>
      <c r="B3" s="3"/>
      <c r="C3" s="2"/>
      <c r="D3" s="2"/>
      <c r="E3" s="2"/>
      <c r="F3" s="2"/>
      <c r="G3" s="2"/>
      <c r="H3" s="2"/>
      <c r="I3" s="2"/>
      <c r="J3" s="2"/>
      <c r="K3" s="2"/>
      <c r="L3" s="2"/>
      <c r="M3" s="2"/>
      <c r="N3" s="2"/>
      <c r="O3" s="2"/>
      <c r="P3" s="2"/>
      <c r="Q3" s="2"/>
      <c r="R3" s="2"/>
      <c r="S3" s="2"/>
      <c r="T3" s="2"/>
      <c r="U3" s="2"/>
      <c r="V3" s="2"/>
      <c r="W3" s="2"/>
    </row>
    <row r="4" spans="1:23" ht="19.5" customHeight="1" x14ac:dyDescent="0.3">
      <c r="A4" s="2"/>
      <c r="B4" s="1"/>
      <c r="C4" s="1"/>
      <c r="D4" s="2"/>
      <c r="E4" s="3"/>
      <c r="F4" s="3" t="s">
        <v>30</v>
      </c>
      <c r="G4" s="3"/>
      <c r="H4" s="3">
        <v>50</v>
      </c>
      <c r="I4" s="3" t="s">
        <v>54</v>
      </c>
      <c r="K4" s="3"/>
      <c r="L4" s="3"/>
      <c r="M4" s="3"/>
      <c r="N4" s="3"/>
      <c r="O4" s="2"/>
      <c r="P4" s="11"/>
      <c r="Q4" s="11"/>
      <c r="R4" s="11"/>
      <c r="S4" s="11"/>
      <c r="T4" s="11"/>
      <c r="U4" s="11"/>
      <c r="V4" s="11"/>
      <c r="W4" s="5"/>
    </row>
    <row r="5" spans="1:23" ht="19.5" customHeight="1" thickBot="1" x14ac:dyDescent="0.3">
      <c r="A5" s="2"/>
      <c r="B5" s="5"/>
      <c r="C5" s="5"/>
      <c r="D5" s="5"/>
      <c r="E5" s="5"/>
      <c r="F5" s="5"/>
      <c r="G5" s="5"/>
      <c r="H5" s="2"/>
      <c r="I5" s="2"/>
      <c r="J5" s="2"/>
      <c r="K5" s="2"/>
      <c r="L5" s="2"/>
      <c r="M5" s="2"/>
      <c r="N5" s="2"/>
      <c r="O5" s="2"/>
      <c r="P5" s="11"/>
      <c r="Q5" s="11"/>
      <c r="R5" s="11"/>
      <c r="S5" s="11"/>
      <c r="T5" s="11"/>
      <c r="U5" s="11"/>
      <c r="V5" s="11"/>
      <c r="W5" s="5"/>
    </row>
    <row r="6" spans="1:23" ht="19.5" customHeight="1" x14ac:dyDescent="0.25">
      <c r="A6" s="5"/>
      <c r="B6" s="311" t="s">
        <v>1</v>
      </c>
      <c r="C6" s="312"/>
      <c r="D6" s="301" t="s">
        <v>20</v>
      </c>
      <c r="E6" s="302"/>
      <c r="F6" s="302"/>
      <c r="G6" s="303"/>
      <c r="H6" s="304"/>
      <c r="I6" s="301" t="s">
        <v>19</v>
      </c>
      <c r="J6" s="305"/>
      <c r="K6" s="305"/>
      <c r="L6" s="306"/>
      <c r="M6" s="307"/>
      <c r="N6" s="308" t="s">
        <v>21</v>
      </c>
      <c r="O6" s="296"/>
      <c r="P6" s="296"/>
      <c r="Q6" s="297"/>
      <c r="R6" s="298"/>
      <c r="S6" s="295" t="s">
        <v>22</v>
      </c>
      <c r="T6" s="296"/>
      <c r="U6" s="296"/>
      <c r="V6" s="297"/>
      <c r="W6" s="298"/>
    </row>
    <row r="7" spans="1:23" ht="19.5" customHeight="1" x14ac:dyDescent="0.25">
      <c r="A7" s="5"/>
      <c r="B7" s="313" t="s">
        <v>2</v>
      </c>
      <c r="C7" s="310"/>
      <c r="D7" s="31">
        <f>Speeds!E30</f>
        <v>20</v>
      </c>
      <c r="E7" s="244" t="s">
        <v>24</v>
      </c>
      <c r="F7" s="290"/>
      <c r="G7" s="246" t="s">
        <v>25</v>
      </c>
      <c r="H7" s="309" t="s">
        <v>26</v>
      </c>
      <c r="I7" s="17">
        <f>Speeds!E33</f>
        <v>18</v>
      </c>
      <c r="J7" s="244" t="s">
        <v>24</v>
      </c>
      <c r="K7" s="290"/>
      <c r="L7" s="246" t="s">
        <v>25</v>
      </c>
      <c r="M7" s="248" t="s">
        <v>26</v>
      </c>
      <c r="N7" s="10">
        <f>Speeds!E36</f>
        <v>16.5</v>
      </c>
      <c r="O7" s="244" t="s">
        <v>24</v>
      </c>
      <c r="P7" s="290"/>
      <c r="Q7" s="246" t="s">
        <v>25</v>
      </c>
      <c r="R7" s="248" t="s">
        <v>26</v>
      </c>
      <c r="S7" s="10">
        <f>Speeds!E39</f>
        <v>16.5</v>
      </c>
      <c r="T7" s="244" t="s">
        <v>24</v>
      </c>
      <c r="U7" s="290"/>
      <c r="V7" s="246" t="s">
        <v>25</v>
      </c>
      <c r="W7" s="248" t="s">
        <v>26</v>
      </c>
    </row>
    <row r="8" spans="1:23" ht="19.5" customHeight="1" x14ac:dyDescent="0.25">
      <c r="A8" s="5"/>
      <c r="B8" s="313" t="s">
        <v>3</v>
      </c>
      <c r="C8" s="310"/>
      <c r="D8" s="20">
        <f>Speeds!E31</f>
        <v>14</v>
      </c>
      <c r="E8" s="258" t="s">
        <v>24</v>
      </c>
      <c r="F8" s="292"/>
      <c r="G8" s="247"/>
      <c r="H8" s="294"/>
      <c r="I8" s="17">
        <f>Speeds!E34</f>
        <v>12.5</v>
      </c>
      <c r="J8" s="272" t="s">
        <v>24</v>
      </c>
      <c r="K8" s="288"/>
      <c r="L8" s="291"/>
      <c r="M8" s="286"/>
      <c r="N8" s="10">
        <f>Speeds!E37</f>
        <v>9.5</v>
      </c>
      <c r="O8" s="272" t="s">
        <v>24</v>
      </c>
      <c r="P8" s="288"/>
      <c r="Q8" s="291"/>
      <c r="R8" s="286"/>
      <c r="S8" s="10">
        <f>Speeds!E40</f>
        <v>7</v>
      </c>
      <c r="T8" s="272" t="s">
        <v>24</v>
      </c>
      <c r="U8" s="288"/>
      <c r="V8" s="291"/>
      <c r="W8" s="286"/>
    </row>
    <row r="9" spans="1:23" ht="30" customHeight="1" thickBot="1" x14ac:dyDescent="0.3">
      <c r="A9" s="5"/>
      <c r="B9" s="256" t="s">
        <v>23</v>
      </c>
      <c r="C9" s="257"/>
      <c r="D9" s="114" t="s">
        <v>60</v>
      </c>
      <c r="E9" s="114" t="s">
        <v>61</v>
      </c>
      <c r="F9" s="114" t="s">
        <v>63</v>
      </c>
      <c r="G9" s="247"/>
      <c r="H9" s="314"/>
      <c r="I9" s="114" t="s">
        <v>60</v>
      </c>
      <c r="J9" s="114" t="s">
        <v>61</v>
      </c>
      <c r="K9" s="114" t="s">
        <v>63</v>
      </c>
      <c r="L9" s="291"/>
      <c r="M9" s="287"/>
      <c r="N9" s="114" t="s">
        <v>60</v>
      </c>
      <c r="O9" s="114" t="s">
        <v>61</v>
      </c>
      <c r="P9" s="114" t="s">
        <v>63</v>
      </c>
      <c r="Q9" s="291"/>
      <c r="R9" s="287"/>
      <c r="S9" s="114" t="s">
        <v>60</v>
      </c>
      <c r="T9" s="114" t="s">
        <v>61</v>
      </c>
      <c r="U9" s="114" t="s">
        <v>63</v>
      </c>
      <c r="V9" s="291"/>
      <c r="W9" s="287"/>
    </row>
    <row r="10" spans="1:23" ht="19.5" customHeight="1" x14ac:dyDescent="0.25">
      <c r="A10" s="5"/>
      <c r="B10" s="273">
        <v>0.3</v>
      </c>
      <c r="C10" s="280"/>
      <c r="D10" s="128">
        <f>($G10+$H10)*2</f>
        <v>20.399999999999999</v>
      </c>
      <c r="E10" s="104">
        <f>($G10+$H10)*3</f>
        <v>30.599999999999998</v>
      </c>
      <c r="F10" s="104">
        <f>($G10+$H10)*4</f>
        <v>40.799999999999997</v>
      </c>
      <c r="G10" s="104">
        <f>B10*$D$7</f>
        <v>6</v>
      </c>
      <c r="H10" s="105">
        <f>B10*$D$8</f>
        <v>4.2</v>
      </c>
      <c r="I10" s="128">
        <f>($L10+$M10)*2</f>
        <v>18.299999999999997</v>
      </c>
      <c r="J10" s="104">
        <f>($L10+$M10)*3</f>
        <v>27.449999999999996</v>
      </c>
      <c r="K10" s="104">
        <f>($L10+$M10)*4</f>
        <v>36.599999999999994</v>
      </c>
      <c r="L10" s="104">
        <f>B10*$I$7</f>
        <v>5.3999999999999995</v>
      </c>
      <c r="M10" s="105">
        <f>B10*$I$8</f>
        <v>3.75</v>
      </c>
      <c r="N10" s="128">
        <f>($Q10+$R10)*2</f>
        <v>15.600000000000001</v>
      </c>
      <c r="O10" s="104">
        <f>($Q10+$R10)*3</f>
        <v>23.400000000000002</v>
      </c>
      <c r="P10" s="104">
        <f>($Q10+$R10)*4</f>
        <v>31.200000000000003</v>
      </c>
      <c r="Q10" s="104">
        <f>B10*$N$7</f>
        <v>4.95</v>
      </c>
      <c r="R10" s="105">
        <f>B10*$N$8</f>
        <v>2.85</v>
      </c>
      <c r="S10" s="128">
        <f>($V10+$W10)*2</f>
        <v>14.100000000000001</v>
      </c>
      <c r="T10" s="104">
        <f>($V10+$W10)*3</f>
        <v>21.150000000000002</v>
      </c>
      <c r="U10" s="104">
        <f>($V10+$W10)*4</f>
        <v>28.200000000000003</v>
      </c>
      <c r="V10" s="104">
        <f>B10*$S$7</f>
        <v>4.95</v>
      </c>
      <c r="W10" s="105">
        <f>B10*$S$8</f>
        <v>2.1</v>
      </c>
    </row>
    <row r="11" spans="1:23" ht="19.5" customHeight="1" x14ac:dyDescent="0.25">
      <c r="A11" s="5"/>
      <c r="B11" s="275">
        <v>0.4</v>
      </c>
      <c r="C11" s="281"/>
      <c r="D11" s="36">
        <f t="shared" ref="D11:D19" si="0">($G11+$H11)*2</f>
        <v>27.200000000000003</v>
      </c>
      <c r="E11" s="37">
        <f t="shared" ref="E11:E19" si="1">($G11+$H11)*3</f>
        <v>40.800000000000004</v>
      </c>
      <c r="F11" s="37">
        <f t="shared" ref="F11:F19" si="2">($G11+$H11)*4</f>
        <v>54.400000000000006</v>
      </c>
      <c r="G11" s="37">
        <f t="shared" ref="G11:G19" si="3">B11*$D$7</f>
        <v>8</v>
      </c>
      <c r="H11" s="38">
        <f t="shared" ref="H11:H19" si="4">B11*$D$8</f>
        <v>5.6000000000000005</v>
      </c>
      <c r="I11" s="36">
        <f t="shared" ref="I11:I19" si="5">($L11+$M11)*2</f>
        <v>24.4</v>
      </c>
      <c r="J11" s="37">
        <f t="shared" ref="J11:J19" si="6">($L11+$M11)*3</f>
        <v>36.599999999999994</v>
      </c>
      <c r="K11" s="37">
        <f t="shared" ref="K11:K19" si="7">($L11+$M11)*4</f>
        <v>48.8</v>
      </c>
      <c r="L11" s="37">
        <f t="shared" ref="L11:L19" si="8">B11*$I$7</f>
        <v>7.2</v>
      </c>
      <c r="M11" s="38">
        <f t="shared" ref="M11:M19" si="9">B11*$I$8</f>
        <v>5</v>
      </c>
      <c r="N11" s="36">
        <f t="shared" ref="N11:N19" si="10">($Q11+$R11)*2</f>
        <v>20.8</v>
      </c>
      <c r="O11" s="37">
        <f t="shared" ref="O11:O19" si="11">($Q11+$R11)*3</f>
        <v>31.200000000000003</v>
      </c>
      <c r="P11" s="37">
        <f t="shared" ref="P11:P19" si="12">($Q11+$R11)*4</f>
        <v>41.6</v>
      </c>
      <c r="Q11" s="37">
        <f t="shared" ref="Q11:Q19" si="13">B11*$N$7</f>
        <v>6.6000000000000005</v>
      </c>
      <c r="R11" s="38">
        <f t="shared" ref="R11:R19" si="14">B11*$N$8</f>
        <v>3.8000000000000003</v>
      </c>
      <c r="S11" s="36">
        <f t="shared" ref="S11:S19" si="15">($V11+$W11)*2</f>
        <v>18.8</v>
      </c>
      <c r="T11" s="37">
        <f t="shared" ref="T11:T19" si="16">($V11+$W11)*3</f>
        <v>28.200000000000003</v>
      </c>
      <c r="U11" s="37">
        <f t="shared" ref="U11:U19" si="17">($V11+$W11)*4</f>
        <v>37.6</v>
      </c>
      <c r="V11" s="37">
        <f t="shared" ref="V11:V19" si="18">B11*$S$7</f>
        <v>6.6000000000000005</v>
      </c>
      <c r="W11" s="38">
        <f t="shared" ref="W11:W19" si="19">B11*$S$8</f>
        <v>2.8000000000000003</v>
      </c>
    </row>
    <row r="12" spans="1:23" ht="19.5" customHeight="1" x14ac:dyDescent="0.25">
      <c r="A12" s="5"/>
      <c r="B12" s="265">
        <v>0.5</v>
      </c>
      <c r="C12" s="281"/>
      <c r="D12" s="36">
        <f t="shared" si="0"/>
        <v>34</v>
      </c>
      <c r="E12" s="37">
        <f t="shared" si="1"/>
        <v>51</v>
      </c>
      <c r="F12" s="37">
        <f t="shared" si="2"/>
        <v>68</v>
      </c>
      <c r="G12" s="37">
        <f t="shared" si="3"/>
        <v>10</v>
      </c>
      <c r="H12" s="38">
        <f t="shared" si="4"/>
        <v>7</v>
      </c>
      <c r="I12" s="36">
        <f t="shared" si="5"/>
        <v>30.5</v>
      </c>
      <c r="J12" s="37">
        <f t="shared" si="6"/>
        <v>45.75</v>
      </c>
      <c r="K12" s="37">
        <f t="shared" si="7"/>
        <v>61</v>
      </c>
      <c r="L12" s="37">
        <f t="shared" si="8"/>
        <v>9</v>
      </c>
      <c r="M12" s="38">
        <f t="shared" si="9"/>
        <v>6.25</v>
      </c>
      <c r="N12" s="36">
        <f t="shared" si="10"/>
        <v>26</v>
      </c>
      <c r="O12" s="37">
        <f t="shared" si="11"/>
        <v>39</v>
      </c>
      <c r="P12" s="37">
        <f t="shared" si="12"/>
        <v>52</v>
      </c>
      <c r="Q12" s="37">
        <f t="shared" si="13"/>
        <v>8.25</v>
      </c>
      <c r="R12" s="38">
        <f t="shared" si="14"/>
        <v>4.75</v>
      </c>
      <c r="S12" s="36">
        <f t="shared" si="15"/>
        <v>23.5</v>
      </c>
      <c r="T12" s="37">
        <f t="shared" si="16"/>
        <v>35.25</v>
      </c>
      <c r="U12" s="37">
        <f t="shared" si="17"/>
        <v>47</v>
      </c>
      <c r="V12" s="37">
        <f t="shared" si="18"/>
        <v>8.25</v>
      </c>
      <c r="W12" s="38">
        <f t="shared" si="19"/>
        <v>3.5</v>
      </c>
    </row>
    <row r="13" spans="1:23" ht="19.5" customHeight="1" x14ac:dyDescent="0.25">
      <c r="A13" s="5"/>
      <c r="B13" s="265">
        <v>0.6</v>
      </c>
      <c r="C13" s="281"/>
      <c r="D13" s="129">
        <f t="shared" si="0"/>
        <v>40.799999999999997</v>
      </c>
      <c r="E13" s="106">
        <f t="shared" si="1"/>
        <v>61.199999999999996</v>
      </c>
      <c r="F13" s="106">
        <f t="shared" si="2"/>
        <v>81.599999999999994</v>
      </c>
      <c r="G13" s="106">
        <f t="shared" si="3"/>
        <v>12</v>
      </c>
      <c r="H13" s="107">
        <f t="shared" si="4"/>
        <v>8.4</v>
      </c>
      <c r="I13" s="129">
        <f t="shared" si="5"/>
        <v>36.599999999999994</v>
      </c>
      <c r="J13" s="106">
        <f t="shared" si="6"/>
        <v>54.899999999999991</v>
      </c>
      <c r="K13" s="106">
        <f t="shared" si="7"/>
        <v>73.199999999999989</v>
      </c>
      <c r="L13" s="106">
        <f t="shared" si="8"/>
        <v>10.799999999999999</v>
      </c>
      <c r="M13" s="107">
        <f t="shared" si="9"/>
        <v>7.5</v>
      </c>
      <c r="N13" s="129">
        <f t="shared" si="10"/>
        <v>31.200000000000003</v>
      </c>
      <c r="O13" s="106">
        <f t="shared" si="11"/>
        <v>46.800000000000004</v>
      </c>
      <c r="P13" s="106">
        <f t="shared" si="12"/>
        <v>62.400000000000006</v>
      </c>
      <c r="Q13" s="106">
        <f t="shared" si="13"/>
        <v>9.9</v>
      </c>
      <c r="R13" s="107">
        <f t="shared" si="14"/>
        <v>5.7</v>
      </c>
      <c r="S13" s="129">
        <f t="shared" si="15"/>
        <v>28.200000000000003</v>
      </c>
      <c r="T13" s="106">
        <f t="shared" si="16"/>
        <v>42.300000000000004</v>
      </c>
      <c r="U13" s="106">
        <f t="shared" si="17"/>
        <v>56.400000000000006</v>
      </c>
      <c r="V13" s="106">
        <f t="shared" si="18"/>
        <v>9.9</v>
      </c>
      <c r="W13" s="107">
        <f t="shared" si="19"/>
        <v>4.2</v>
      </c>
    </row>
    <row r="14" spans="1:23" ht="19.5" customHeight="1" x14ac:dyDescent="0.25">
      <c r="A14" s="5"/>
      <c r="B14" s="265">
        <v>0.7</v>
      </c>
      <c r="C14" s="281"/>
      <c r="D14" s="36">
        <f t="shared" si="0"/>
        <v>47.599999999999994</v>
      </c>
      <c r="E14" s="37">
        <f t="shared" si="1"/>
        <v>71.399999999999991</v>
      </c>
      <c r="F14" s="37">
        <f t="shared" si="2"/>
        <v>95.199999999999989</v>
      </c>
      <c r="G14" s="37">
        <f t="shared" si="3"/>
        <v>14</v>
      </c>
      <c r="H14" s="38">
        <f t="shared" si="4"/>
        <v>9.7999999999999989</v>
      </c>
      <c r="I14" s="36">
        <f t="shared" si="5"/>
        <v>42.7</v>
      </c>
      <c r="J14" s="37">
        <f t="shared" si="6"/>
        <v>64.050000000000011</v>
      </c>
      <c r="K14" s="37">
        <f t="shared" si="7"/>
        <v>85.4</v>
      </c>
      <c r="L14" s="37">
        <f t="shared" si="8"/>
        <v>12.6</v>
      </c>
      <c r="M14" s="38">
        <f t="shared" si="9"/>
        <v>8.75</v>
      </c>
      <c r="N14" s="36">
        <f t="shared" si="10"/>
        <v>36.4</v>
      </c>
      <c r="O14" s="37">
        <f t="shared" si="11"/>
        <v>54.599999999999994</v>
      </c>
      <c r="P14" s="37">
        <f t="shared" si="12"/>
        <v>72.8</v>
      </c>
      <c r="Q14" s="37">
        <f t="shared" si="13"/>
        <v>11.549999999999999</v>
      </c>
      <c r="R14" s="38">
        <f t="shared" si="14"/>
        <v>6.6499999999999995</v>
      </c>
      <c r="S14" s="36">
        <f t="shared" si="15"/>
        <v>32.9</v>
      </c>
      <c r="T14" s="37">
        <f t="shared" si="16"/>
        <v>49.349999999999994</v>
      </c>
      <c r="U14" s="37">
        <f t="shared" si="17"/>
        <v>65.8</v>
      </c>
      <c r="V14" s="37">
        <f t="shared" si="18"/>
        <v>11.549999999999999</v>
      </c>
      <c r="W14" s="38">
        <f t="shared" si="19"/>
        <v>4.8999999999999995</v>
      </c>
    </row>
    <row r="15" spans="1:23" ht="19.5" customHeight="1" x14ac:dyDescent="0.25">
      <c r="A15" s="5"/>
      <c r="B15" s="265">
        <v>0.8</v>
      </c>
      <c r="C15" s="281"/>
      <c r="D15" s="129">
        <f t="shared" si="0"/>
        <v>54.400000000000006</v>
      </c>
      <c r="E15" s="106">
        <f t="shared" si="1"/>
        <v>81.600000000000009</v>
      </c>
      <c r="F15" s="106">
        <f t="shared" si="2"/>
        <v>108.80000000000001</v>
      </c>
      <c r="G15" s="106">
        <f t="shared" si="3"/>
        <v>16</v>
      </c>
      <c r="H15" s="107">
        <f t="shared" si="4"/>
        <v>11.200000000000001</v>
      </c>
      <c r="I15" s="129">
        <f t="shared" si="5"/>
        <v>48.8</v>
      </c>
      <c r="J15" s="106">
        <f t="shared" si="6"/>
        <v>73.199999999999989</v>
      </c>
      <c r="K15" s="106">
        <f t="shared" si="7"/>
        <v>97.6</v>
      </c>
      <c r="L15" s="106">
        <f t="shared" si="8"/>
        <v>14.4</v>
      </c>
      <c r="M15" s="107">
        <f t="shared" si="9"/>
        <v>10</v>
      </c>
      <c r="N15" s="129">
        <f t="shared" si="10"/>
        <v>41.6</v>
      </c>
      <c r="O15" s="106">
        <f t="shared" si="11"/>
        <v>62.400000000000006</v>
      </c>
      <c r="P15" s="106">
        <f t="shared" si="12"/>
        <v>83.2</v>
      </c>
      <c r="Q15" s="106">
        <f t="shared" si="13"/>
        <v>13.200000000000001</v>
      </c>
      <c r="R15" s="107">
        <f t="shared" si="14"/>
        <v>7.6000000000000005</v>
      </c>
      <c r="S15" s="129">
        <f t="shared" si="15"/>
        <v>37.6</v>
      </c>
      <c r="T15" s="106">
        <f t="shared" si="16"/>
        <v>56.400000000000006</v>
      </c>
      <c r="U15" s="106">
        <f t="shared" si="17"/>
        <v>75.2</v>
      </c>
      <c r="V15" s="106">
        <f t="shared" si="18"/>
        <v>13.200000000000001</v>
      </c>
      <c r="W15" s="107">
        <f t="shared" si="19"/>
        <v>5.6000000000000005</v>
      </c>
    </row>
    <row r="16" spans="1:23" ht="19.5" customHeight="1" x14ac:dyDescent="0.25">
      <c r="A16" s="5"/>
      <c r="B16" s="265">
        <v>0.9</v>
      </c>
      <c r="C16" s="281"/>
      <c r="D16" s="36">
        <f t="shared" si="0"/>
        <v>61.2</v>
      </c>
      <c r="E16" s="37">
        <f t="shared" si="1"/>
        <v>91.800000000000011</v>
      </c>
      <c r="F16" s="37">
        <f t="shared" si="2"/>
        <v>122.4</v>
      </c>
      <c r="G16" s="37">
        <f t="shared" si="3"/>
        <v>18</v>
      </c>
      <c r="H16" s="38">
        <f t="shared" si="4"/>
        <v>12.6</v>
      </c>
      <c r="I16" s="36">
        <f t="shared" si="5"/>
        <v>54.9</v>
      </c>
      <c r="J16" s="37">
        <f t="shared" si="6"/>
        <v>82.35</v>
      </c>
      <c r="K16" s="37">
        <f t="shared" si="7"/>
        <v>109.8</v>
      </c>
      <c r="L16" s="37">
        <f t="shared" si="8"/>
        <v>16.2</v>
      </c>
      <c r="M16" s="38">
        <f t="shared" si="9"/>
        <v>11.25</v>
      </c>
      <c r="N16" s="36">
        <f t="shared" si="10"/>
        <v>46.8</v>
      </c>
      <c r="O16" s="37">
        <f t="shared" si="11"/>
        <v>70.199999999999989</v>
      </c>
      <c r="P16" s="37">
        <f t="shared" si="12"/>
        <v>93.6</v>
      </c>
      <c r="Q16" s="37">
        <f t="shared" si="13"/>
        <v>14.85</v>
      </c>
      <c r="R16" s="38">
        <f t="shared" si="14"/>
        <v>8.5500000000000007</v>
      </c>
      <c r="S16" s="36">
        <f t="shared" si="15"/>
        <v>42.3</v>
      </c>
      <c r="T16" s="37">
        <f t="shared" si="16"/>
        <v>63.449999999999996</v>
      </c>
      <c r="U16" s="37">
        <f t="shared" si="17"/>
        <v>84.6</v>
      </c>
      <c r="V16" s="37">
        <f t="shared" si="18"/>
        <v>14.85</v>
      </c>
      <c r="W16" s="38">
        <f t="shared" si="19"/>
        <v>6.3</v>
      </c>
    </row>
    <row r="17" spans="1:23" ht="19.5" customHeight="1" x14ac:dyDescent="0.25">
      <c r="A17" s="5"/>
      <c r="B17" s="269">
        <v>1</v>
      </c>
      <c r="C17" s="283"/>
      <c r="D17" s="129">
        <f t="shared" si="0"/>
        <v>68</v>
      </c>
      <c r="E17" s="106">
        <f t="shared" si="1"/>
        <v>102</v>
      </c>
      <c r="F17" s="106">
        <f t="shared" si="2"/>
        <v>136</v>
      </c>
      <c r="G17" s="106">
        <f t="shared" si="3"/>
        <v>20</v>
      </c>
      <c r="H17" s="107">
        <f t="shared" si="4"/>
        <v>14</v>
      </c>
      <c r="I17" s="129">
        <f t="shared" si="5"/>
        <v>61</v>
      </c>
      <c r="J17" s="106">
        <f t="shared" si="6"/>
        <v>91.5</v>
      </c>
      <c r="K17" s="106">
        <f t="shared" si="7"/>
        <v>122</v>
      </c>
      <c r="L17" s="106">
        <f t="shared" si="8"/>
        <v>18</v>
      </c>
      <c r="M17" s="107">
        <f t="shared" si="9"/>
        <v>12.5</v>
      </c>
      <c r="N17" s="129">
        <f t="shared" si="10"/>
        <v>52</v>
      </c>
      <c r="O17" s="106">
        <f t="shared" si="11"/>
        <v>78</v>
      </c>
      <c r="P17" s="106">
        <f t="shared" si="12"/>
        <v>104</v>
      </c>
      <c r="Q17" s="106">
        <f t="shared" si="13"/>
        <v>16.5</v>
      </c>
      <c r="R17" s="107">
        <f t="shared" si="14"/>
        <v>9.5</v>
      </c>
      <c r="S17" s="129">
        <f t="shared" si="15"/>
        <v>47</v>
      </c>
      <c r="T17" s="106">
        <f t="shared" si="16"/>
        <v>70.5</v>
      </c>
      <c r="U17" s="106">
        <f t="shared" si="17"/>
        <v>94</v>
      </c>
      <c r="V17" s="106">
        <f t="shared" si="18"/>
        <v>16.5</v>
      </c>
      <c r="W17" s="107">
        <f t="shared" si="19"/>
        <v>7</v>
      </c>
    </row>
    <row r="18" spans="1:23" ht="19.5" customHeight="1" x14ac:dyDescent="0.25">
      <c r="A18" s="5"/>
      <c r="B18" s="265">
        <v>1.1000000000000001</v>
      </c>
      <c r="C18" s="281"/>
      <c r="D18" s="36">
        <f t="shared" si="0"/>
        <v>74.800000000000011</v>
      </c>
      <c r="E18" s="37">
        <f t="shared" si="1"/>
        <v>112.20000000000002</v>
      </c>
      <c r="F18" s="37">
        <f t="shared" si="2"/>
        <v>149.60000000000002</v>
      </c>
      <c r="G18" s="37">
        <f t="shared" si="3"/>
        <v>22</v>
      </c>
      <c r="H18" s="38">
        <f t="shared" si="4"/>
        <v>15.400000000000002</v>
      </c>
      <c r="I18" s="36">
        <f t="shared" si="5"/>
        <v>67.100000000000009</v>
      </c>
      <c r="J18" s="37">
        <f t="shared" si="6"/>
        <v>100.65</v>
      </c>
      <c r="K18" s="37">
        <f t="shared" si="7"/>
        <v>134.20000000000002</v>
      </c>
      <c r="L18" s="37">
        <f t="shared" si="8"/>
        <v>19.8</v>
      </c>
      <c r="M18" s="38">
        <f t="shared" si="9"/>
        <v>13.750000000000002</v>
      </c>
      <c r="N18" s="36">
        <f t="shared" si="10"/>
        <v>57.2</v>
      </c>
      <c r="O18" s="37">
        <f t="shared" si="11"/>
        <v>85.800000000000011</v>
      </c>
      <c r="P18" s="37">
        <f t="shared" si="12"/>
        <v>114.4</v>
      </c>
      <c r="Q18" s="37">
        <f t="shared" si="13"/>
        <v>18.150000000000002</v>
      </c>
      <c r="R18" s="38">
        <f t="shared" si="14"/>
        <v>10.450000000000001</v>
      </c>
      <c r="S18" s="36">
        <f t="shared" si="15"/>
        <v>51.7</v>
      </c>
      <c r="T18" s="37">
        <f t="shared" si="16"/>
        <v>77.550000000000011</v>
      </c>
      <c r="U18" s="37">
        <f t="shared" si="17"/>
        <v>103.4</v>
      </c>
      <c r="V18" s="37">
        <f t="shared" si="18"/>
        <v>18.150000000000002</v>
      </c>
      <c r="W18" s="38">
        <f t="shared" si="19"/>
        <v>7.7000000000000011</v>
      </c>
    </row>
    <row r="19" spans="1:23" ht="19.5" customHeight="1" thickBot="1" x14ac:dyDescent="0.3">
      <c r="A19" s="5"/>
      <c r="B19" s="267">
        <v>1.2</v>
      </c>
      <c r="C19" s="284"/>
      <c r="D19" s="75">
        <f t="shared" si="0"/>
        <v>81.599999999999994</v>
      </c>
      <c r="E19" s="76">
        <f t="shared" si="1"/>
        <v>122.39999999999999</v>
      </c>
      <c r="F19" s="76">
        <f t="shared" si="2"/>
        <v>163.19999999999999</v>
      </c>
      <c r="G19" s="76">
        <f t="shared" si="3"/>
        <v>24</v>
      </c>
      <c r="H19" s="77">
        <f t="shared" si="4"/>
        <v>16.8</v>
      </c>
      <c r="I19" s="75">
        <f t="shared" si="5"/>
        <v>73.199999999999989</v>
      </c>
      <c r="J19" s="76">
        <f t="shared" si="6"/>
        <v>109.79999999999998</v>
      </c>
      <c r="K19" s="76">
        <f t="shared" si="7"/>
        <v>146.39999999999998</v>
      </c>
      <c r="L19" s="76">
        <f t="shared" si="8"/>
        <v>21.599999999999998</v>
      </c>
      <c r="M19" s="77">
        <f t="shared" si="9"/>
        <v>15</v>
      </c>
      <c r="N19" s="75">
        <f t="shared" si="10"/>
        <v>62.400000000000006</v>
      </c>
      <c r="O19" s="76">
        <f t="shared" si="11"/>
        <v>93.600000000000009</v>
      </c>
      <c r="P19" s="76">
        <f t="shared" si="12"/>
        <v>124.80000000000001</v>
      </c>
      <c r="Q19" s="76">
        <f t="shared" si="13"/>
        <v>19.8</v>
      </c>
      <c r="R19" s="77">
        <f t="shared" si="14"/>
        <v>11.4</v>
      </c>
      <c r="S19" s="75">
        <f t="shared" si="15"/>
        <v>56.400000000000006</v>
      </c>
      <c r="T19" s="76">
        <f t="shared" si="16"/>
        <v>84.600000000000009</v>
      </c>
      <c r="U19" s="76">
        <f t="shared" si="17"/>
        <v>112.80000000000001</v>
      </c>
      <c r="V19" s="76">
        <f t="shared" si="18"/>
        <v>19.8</v>
      </c>
      <c r="W19" s="77">
        <f t="shared" si="19"/>
        <v>8.4</v>
      </c>
    </row>
    <row r="20" spans="1:23" ht="17.399999999999999" x14ac:dyDescent="0.3">
      <c r="A20" s="2"/>
      <c r="B20" s="1"/>
      <c r="C20" s="2"/>
      <c r="D20" s="3"/>
      <c r="E20" s="3"/>
      <c r="F20" s="3"/>
      <c r="G20" s="3"/>
      <c r="H20" s="3"/>
      <c r="I20" s="3"/>
      <c r="J20" s="3"/>
      <c r="K20" s="3"/>
      <c r="L20" s="3"/>
      <c r="M20" s="3"/>
      <c r="N20" s="3"/>
      <c r="O20" s="2"/>
      <c r="P20" s="2"/>
      <c r="Q20" s="2"/>
      <c r="R20" s="2"/>
      <c r="S20" s="2"/>
      <c r="T20" s="2"/>
      <c r="U20" s="2"/>
      <c r="V20" s="2"/>
      <c r="W20" s="2"/>
    </row>
    <row r="21" spans="1:23" x14ac:dyDescent="0.25">
      <c r="A21" s="2"/>
      <c r="B21" s="2"/>
      <c r="C21" s="2"/>
      <c r="D21" s="2"/>
      <c r="E21" s="2"/>
      <c r="F21" s="2"/>
      <c r="G21" s="2"/>
      <c r="H21" s="2"/>
      <c r="I21" s="2"/>
      <c r="J21" s="2"/>
      <c r="K21" s="2"/>
      <c r="L21" s="2"/>
      <c r="M21" s="2"/>
      <c r="N21" s="2"/>
      <c r="O21" s="2"/>
      <c r="P21" s="2"/>
      <c r="Q21" s="2"/>
      <c r="R21" s="2"/>
      <c r="S21" s="2"/>
      <c r="T21" s="2"/>
      <c r="U21" s="2"/>
      <c r="V21" s="2"/>
      <c r="W21" s="2"/>
    </row>
    <row r="22" spans="1:23" x14ac:dyDescent="0.25">
      <c r="A22" s="2"/>
      <c r="B22" s="2"/>
      <c r="C22" s="2"/>
      <c r="D22" s="2"/>
      <c r="E22" s="2"/>
      <c r="F22" s="2"/>
      <c r="G22" s="2"/>
      <c r="H22" s="2"/>
      <c r="I22" s="2"/>
      <c r="J22" s="2"/>
      <c r="K22" s="2"/>
      <c r="L22" s="2"/>
      <c r="M22" s="2"/>
      <c r="N22" s="2"/>
      <c r="O22" s="2"/>
      <c r="P22" s="2"/>
      <c r="Q22" s="2"/>
      <c r="R22" s="2"/>
      <c r="S22" s="2"/>
      <c r="T22" s="2"/>
      <c r="U22" s="2"/>
      <c r="V22" s="2"/>
      <c r="W22" s="2"/>
    </row>
    <row r="23" spans="1:23" x14ac:dyDescent="0.25">
      <c r="A23" s="2"/>
      <c r="B23" s="2"/>
      <c r="C23" s="2"/>
      <c r="D23" s="2"/>
      <c r="E23" s="2"/>
      <c r="F23" s="2"/>
      <c r="G23" s="2"/>
      <c r="H23" s="2"/>
      <c r="I23" s="2"/>
      <c r="J23" s="2"/>
      <c r="K23" s="2"/>
      <c r="L23" s="2"/>
      <c r="M23" s="2"/>
      <c r="N23" s="2"/>
      <c r="O23" s="2"/>
      <c r="P23" s="2"/>
      <c r="Q23" s="2"/>
      <c r="R23" s="2"/>
      <c r="S23" s="2"/>
      <c r="T23" s="2"/>
      <c r="U23" s="2"/>
      <c r="V23" s="2"/>
      <c r="W23" s="2"/>
    </row>
    <row r="24" spans="1:23" x14ac:dyDescent="0.25">
      <c r="A24" s="5"/>
      <c r="B24" s="285"/>
      <c r="C24" s="285"/>
      <c r="D24" s="282"/>
      <c r="E24" s="282"/>
      <c r="F24" s="282"/>
      <c r="G24" s="282"/>
      <c r="H24" s="282"/>
      <c r="I24" s="282"/>
      <c r="J24" s="282"/>
      <c r="K24" s="282"/>
      <c r="L24" s="282"/>
      <c r="M24" s="282"/>
      <c r="N24" s="282"/>
      <c r="O24" s="282"/>
      <c r="P24" s="5"/>
      <c r="Q24" s="5"/>
      <c r="R24" s="5"/>
      <c r="S24" s="5"/>
      <c r="T24" s="5"/>
      <c r="U24" s="5"/>
      <c r="V24" s="5"/>
      <c r="W24" s="5"/>
    </row>
    <row r="25" spans="1:23" x14ac:dyDescent="0.25">
      <c r="A25" s="5"/>
      <c r="B25" s="124"/>
      <c r="C25" s="124"/>
      <c r="D25" s="125"/>
      <c r="E25" s="125"/>
      <c r="F25" s="125"/>
      <c r="G25" s="125"/>
      <c r="H25" s="125"/>
      <c r="I25" s="125"/>
      <c r="J25" s="125"/>
      <c r="K25" s="125"/>
      <c r="L25" s="125"/>
      <c r="M25" s="125"/>
      <c r="N25" s="125"/>
      <c r="O25" s="125"/>
      <c r="P25" s="5"/>
      <c r="Q25" s="5"/>
      <c r="R25" s="5"/>
      <c r="S25" s="5"/>
      <c r="T25" s="5"/>
      <c r="U25" s="5"/>
      <c r="V25" s="5"/>
      <c r="W25" s="5"/>
    </row>
    <row r="26" spans="1:23" x14ac:dyDescent="0.25">
      <c r="A26" s="5"/>
      <c r="B26" s="126"/>
      <c r="C26" s="127"/>
      <c r="D26" s="12"/>
      <c r="E26" s="12"/>
      <c r="F26" s="12"/>
      <c r="G26" s="12"/>
      <c r="H26" s="12"/>
      <c r="I26" s="12"/>
      <c r="J26" s="12"/>
      <c r="K26" s="12"/>
      <c r="L26" s="12"/>
      <c r="M26" s="12"/>
      <c r="N26" s="12"/>
      <c r="O26" s="12"/>
      <c r="P26" s="5"/>
      <c r="Q26" s="5"/>
      <c r="R26" s="5"/>
      <c r="S26" s="5"/>
      <c r="T26" s="5"/>
      <c r="U26" s="5"/>
      <c r="V26" s="5"/>
      <c r="W26" s="5"/>
    </row>
    <row r="27" spans="1:23" x14ac:dyDescent="0.25">
      <c r="A27" s="5"/>
      <c r="B27" s="126"/>
      <c r="C27" s="127"/>
      <c r="D27" s="12"/>
      <c r="E27" s="12"/>
      <c r="F27" s="12"/>
      <c r="G27" s="12"/>
      <c r="H27" s="12"/>
      <c r="I27" s="12"/>
      <c r="J27" s="12"/>
      <c r="K27" s="12"/>
      <c r="L27" s="12"/>
      <c r="M27" s="12"/>
      <c r="N27" s="12"/>
      <c r="O27" s="12"/>
      <c r="P27" s="5"/>
      <c r="Q27" s="5"/>
      <c r="R27" s="5"/>
      <c r="S27" s="5"/>
      <c r="T27" s="5"/>
      <c r="U27" s="5"/>
      <c r="V27" s="5"/>
      <c r="W27" s="5"/>
    </row>
    <row r="28" spans="1:23" x14ac:dyDescent="0.25">
      <c r="A28" s="5"/>
      <c r="B28" s="12"/>
      <c r="C28" s="127"/>
      <c r="D28" s="12"/>
      <c r="E28" s="12"/>
      <c r="F28" s="12"/>
      <c r="G28" s="12"/>
      <c r="H28" s="12"/>
      <c r="I28" s="12"/>
      <c r="J28" s="12"/>
      <c r="K28" s="12"/>
      <c r="L28" s="12"/>
      <c r="M28" s="12"/>
      <c r="N28" s="12"/>
      <c r="O28" s="12"/>
      <c r="P28" s="5"/>
      <c r="Q28" s="5"/>
      <c r="R28" s="5"/>
      <c r="S28" s="5"/>
      <c r="T28" s="5"/>
      <c r="U28" s="5"/>
      <c r="V28" s="5"/>
      <c r="W28" s="5"/>
    </row>
    <row r="29" spans="1:23" x14ac:dyDescent="0.25">
      <c r="A29" s="5"/>
      <c r="B29" s="12"/>
      <c r="C29" s="127"/>
      <c r="D29" s="12"/>
      <c r="E29" s="12"/>
      <c r="F29" s="12"/>
      <c r="G29" s="12"/>
      <c r="H29" s="12"/>
      <c r="I29" s="12"/>
      <c r="J29" s="12"/>
      <c r="K29" s="12"/>
      <c r="L29" s="12"/>
      <c r="M29" s="12"/>
      <c r="N29" s="12"/>
      <c r="O29" s="12"/>
      <c r="P29" s="5"/>
      <c r="Q29" s="5"/>
      <c r="R29" s="5"/>
      <c r="S29" s="5"/>
      <c r="T29" s="5"/>
      <c r="U29" s="5"/>
      <c r="V29" s="5"/>
      <c r="W29" s="5"/>
    </row>
    <row r="30" spans="1:23" x14ac:dyDescent="0.25">
      <c r="A30" s="5"/>
      <c r="B30" s="12"/>
      <c r="C30" s="127"/>
      <c r="D30" s="12"/>
      <c r="E30" s="12"/>
      <c r="F30" s="12"/>
      <c r="G30" s="12"/>
      <c r="H30" s="12"/>
      <c r="I30" s="12"/>
      <c r="J30" s="12"/>
      <c r="K30" s="12"/>
      <c r="L30" s="12"/>
      <c r="M30" s="12"/>
      <c r="N30" s="12"/>
      <c r="O30" s="12"/>
      <c r="P30" s="5"/>
      <c r="Q30" s="5"/>
      <c r="R30" s="5"/>
      <c r="S30" s="5"/>
      <c r="T30" s="5"/>
      <c r="U30" s="5"/>
      <c r="V30" s="5"/>
      <c r="W30" s="5"/>
    </row>
    <row r="31" spans="1:23" x14ac:dyDescent="0.25">
      <c r="A31" s="5"/>
      <c r="B31" s="12"/>
      <c r="C31" s="127"/>
      <c r="D31" s="12"/>
      <c r="E31" s="12"/>
      <c r="F31" s="12"/>
      <c r="G31" s="12"/>
      <c r="H31" s="12"/>
      <c r="I31" s="12"/>
      <c r="J31" s="12"/>
      <c r="K31" s="12"/>
      <c r="L31" s="12"/>
      <c r="M31" s="12"/>
      <c r="N31" s="12"/>
      <c r="O31" s="12"/>
      <c r="P31" s="5"/>
      <c r="Q31" s="5"/>
      <c r="R31" s="5"/>
      <c r="S31" s="5"/>
      <c r="T31" s="5"/>
      <c r="U31" s="5"/>
      <c r="V31" s="5"/>
      <c r="W31" s="5"/>
    </row>
    <row r="32" spans="1:23" x14ac:dyDescent="0.25">
      <c r="A32" s="5"/>
      <c r="B32" s="12"/>
      <c r="C32" s="127"/>
      <c r="D32" s="12"/>
      <c r="E32" s="12"/>
      <c r="F32" s="12"/>
      <c r="G32" s="12"/>
      <c r="H32" s="12"/>
      <c r="I32" s="12"/>
      <c r="J32" s="12"/>
      <c r="K32" s="12"/>
      <c r="L32" s="12"/>
      <c r="M32" s="12"/>
      <c r="N32" s="12"/>
      <c r="O32" s="12"/>
      <c r="P32" s="5"/>
      <c r="Q32" s="5"/>
      <c r="R32" s="5"/>
      <c r="S32" s="5"/>
      <c r="T32" s="5"/>
      <c r="U32" s="5"/>
      <c r="V32" s="5"/>
      <c r="W32" s="5"/>
    </row>
    <row r="33" spans="1:23" x14ac:dyDescent="0.25">
      <c r="A33" s="5"/>
      <c r="B33" s="12"/>
      <c r="C33" s="127"/>
      <c r="D33" s="12"/>
      <c r="E33" s="12"/>
      <c r="F33" s="12"/>
      <c r="G33" s="12"/>
      <c r="H33" s="12"/>
      <c r="I33" s="12"/>
      <c r="J33" s="12"/>
      <c r="K33" s="12"/>
      <c r="L33" s="12"/>
      <c r="M33" s="12"/>
      <c r="N33" s="12"/>
      <c r="O33" s="12"/>
      <c r="P33" s="5"/>
      <c r="Q33" s="5"/>
      <c r="R33" s="5"/>
      <c r="S33" s="5"/>
      <c r="T33" s="5"/>
      <c r="U33" s="5"/>
      <c r="V33" s="5"/>
      <c r="W33" s="5"/>
    </row>
    <row r="34" spans="1:23" x14ac:dyDescent="0.25">
      <c r="A34" s="5"/>
      <c r="B34" s="12"/>
      <c r="C34" s="127"/>
      <c r="D34" s="12"/>
      <c r="E34" s="12"/>
      <c r="F34" s="12"/>
      <c r="G34" s="12"/>
      <c r="H34" s="12"/>
      <c r="I34" s="12"/>
      <c r="J34" s="12"/>
      <c r="K34" s="12"/>
      <c r="L34" s="12"/>
      <c r="M34" s="12"/>
      <c r="N34" s="12"/>
      <c r="O34" s="12"/>
      <c r="P34" s="5"/>
      <c r="Q34" s="5"/>
      <c r="R34" s="5"/>
      <c r="S34" s="5"/>
      <c r="T34" s="5"/>
      <c r="U34" s="5"/>
      <c r="V34" s="5"/>
      <c r="W34" s="5"/>
    </row>
    <row r="35" spans="1:23" x14ac:dyDescent="0.25">
      <c r="A35" s="5"/>
      <c r="B35" s="12"/>
      <c r="C35" s="127"/>
      <c r="D35" s="12"/>
      <c r="E35" s="12"/>
      <c r="F35" s="12"/>
      <c r="G35" s="12"/>
      <c r="H35" s="12"/>
      <c r="I35" s="12"/>
      <c r="J35" s="12"/>
      <c r="K35" s="12"/>
      <c r="L35" s="12"/>
      <c r="M35" s="12"/>
      <c r="N35" s="12"/>
      <c r="O35" s="12"/>
      <c r="P35" s="5"/>
      <c r="Q35" s="5"/>
      <c r="R35" s="5"/>
      <c r="S35" s="5"/>
      <c r="T35" s="5"/>
      <c r="U35" s="5"/>
      <c r="V35" s="5"/>
      <c r="W35" s="5"/>
    </row>
    <row r="36" spans="1:23" x14ac:dyDescent="0.25">
      <c r="A36" s="2"/>
      <c r="B36" s="2"/>
      <c r="C36" s="2"/>
      <c r="D36" s="2"/>
      <c r="E36" s="2"/>
      <c r="F36" s="2"/>
      <c r="G36" s="2"/>
      <c r="H36" s="2"/>
      <c r="I36" s="2"/>
      <c r="J36" s="2"/>
      <c r="K36" s="2"/>
      <c r="L36" s="2"/>
      <c r="M36" s="2"/>
      <c r="N36" s="2"/>
      <c r="O36" s="2"/>
      <c r="P36" s="2"/>
      <c r="Q36" s="2"/>
      <c r="R36" s="2"/>
      <c r="S36" s="2"/>
      <c r="T36" s="2"/>
      <c r="U36" s="2"/>
      <c r="V36" s="2"/>
      <c r="W36" s="2"/>
    </row>
    <row r="37" spans="1:23" x14ac:dyDescent="0.25">
      <c r="A37" s="2"/>
      <c r="B37" s="2"/>
      <c r="C37" s="2"/>
      <c r="D37" s="2"/>
      <c r="E37" s="2"/>
      <c r="F37" s="2"/>
      <c r="G37" s="2"/>
      <c r="H37" s="2"/>
      <c r="I37" s="2"/>
      <c r="J37" s="2"/>
      <c r="K37" s="2"/>
      <c r="L37" s="2"/>
      <c r="M37" s="2"/>
      <c r="N37" s="2"/>
      <c r="O37" s="2"/>
      <c r="P37" s="2"/>
      <c r="Q37" s="2"/>
      <c r="R37" s="2"/>
      <c r="S37" s="2"/>
      <c r="T37" s="2"/>
      <c r="U37" s="2"/>
      <c r="V37" s="2"/>
      <c r="W37" s="2"/>
    </row>
    <row r="38" spans="1:23" x14ac:dyDescent="0.25">
      <c r="A38" s="2"/>
      <c r="B38" s="2"/>
      <c r="C38" s="2"/>
      <c r="D38" s="2"/>
      <c r="E38" s="2"/>
      <c r="F38" s="2"/>
      <c r="G38" s="2"/>
      <c r="H38" s="2"/>
      <c r="I38" s="2"/>
      <c r="J38" s="2"/>
      <c r="K38" s="2"/>
      <c r="L38" s="2"/>
      <c r="M38" s="2"/>
      <c r="N38" s="2"/>
      <c r="O38" s="2"/>
      <c r="P38" s="2"/>
      <c r="Q38" s="2"/>
      <c r="R38" s="2"/>
      <c r="S38" s="2"/>
      <c r="T38" s="2"/>
      <c r="U38" s="2"/>
      <c r="V38" s="2"/>
      <c r="W38" s="2"/>
    </row>
    <row r="39" spans="1:23" x14ac:dyDescent="0.25">
      <c r="A39" s="2"/>
      <c r="B39" s="2" t="s">
        <v>55</v>
      </c>
      <c r="C39" s="2">
        <f>H4*0.925</f>
        <v>46.25</v>
      </c>
      <c r="D39" s="2">
        <f>H4*1.075</f>
        <v>53.75</v>
      </c>
      <c r="E39" s="2" t="s">
        <v>54</v>
      </c>
      <c r="F39" s="2"/>
      <c r="G39" s="2"/>
      <c r="H39" s="2"/>
      <c r="I39" s="2"/>
      <c r="J39" s="2"/>
      <c r="K39" s="2"/>
      <c r="L39" s="2"/>
      <c r="M39" s="2"/>
      <c r="N39" s="2"/>
      <c r="O39" s="2"/>
      <c r="P39" s="2"/>
      <c r="Q39" s="2"/>
      <c r="R39" s="2"/>
      <c r="S39" s="2"/>
      <c r="T39" s="2"/>
      <c r="U39" s="2"/>
      <c r="V39" s="2"/>
      <c r="W39" s="2"/>
    </row>
  </sheetData>
  <mergeCells count="39">
    <mergeCell ref="J24:L24"/>
    <mergeCell ref="M24:O24"/>
    <mergeCell ref="B16:C16"/>
    <mergeCell ref="B17:C17"/>
    <mergeCell ref="B18:C18"/>
    <mergeCell ref="B19:C19"/>
    <mergeCell ref="B24:C24"/>
    <mergeCell ref="D24:F24"/>
    <mergeCell ref="B12:C12"/>
    <mergeCell ref="B13:C13"/>
    <mergeCell ref="B14:C14"/>
    <mergeCell ref="B15:C15"/>
    <mergeCell ref="G24:I24"/>
    <mergeCell ref="B10:C10"/>
    <mergeCell ref="B11:C11"/>
    <mergeCell ref="B8:C8"/>
    <mergeCell ref="E8:F8"/>
    <mergeCell ref="J8:K8"/>
    <mergeCell ref="B7:C7"/>
    <mergeCell ref="V7:V9"/>
    <mergeCell ref="W7:W9"/>
    <mergeCell ref="E7:F7"/>
    <mergeCell ref="G7:G9"/>
    <mergeCell ref="T8:U8"/>
    <mergeCell ref="B9:C9"/>
    <mergeCell ref="L7:L9"/>
    <mergeCell ref="M7:M9"/>
    <mergeCell ref="R7:R9"/>
    <mergeCell ref="T7:U7"/>
    <mergeCell ref="H7:H9"/>
    <mergeCell ref="J7:K7"/>
    <mergeCell ref="O7:P7"/>
    <mergeCell ref="Q7:Q9"/>
    <mergeCell ref="O8:P8"/>
    <mergeCell ref="B6:C6"/>
    <mergeCell ref="D6:H6"/>
    <mergeCell ref="I6:M6"/>
    <mergeCell ref="N6:R6"/>
    <mergeCell ref="S6:W6"/>
  </mergeCells>
  <conditionalFormatting sqref="C4:F5 M4:T5 G5:L5">
    <cfRule type="cellIs" dxfId="12" priority="4" stopIfTrue="1" operator="between">
      <formula>$P$5</formula>
      <formula>$T$5</formula>
    </cfRule>
  </conditionalFormatting>
  <conditionalFormatting sqref="D10:F19 I10:K19 N10:P19 S10:U19">
    <cfRule type="cellIs" dxfId="11" priority="2" stopIfTrue="1" operator="between">
      <formula>$C$39</formula>
      <formula>$D$39</formula>
    </cfRule>
  </conditionalFormatting>
  <conditionalFormatting sqref="G10:H19 L10:M19 Q10:R19 V10:W19">
    <cfRule type="cellIs" dxfId="10" priority="1" stopIfTrue="1" operator="between">
      <formula>$P$5</formula>
      <formula>$T$5</formula>
    </cfRule>
  </conditionalFormatting>
  <printOptions horizontalCentered="1" verticalCentered="1"/>
  <pageMargins left="0.70866141732283472" right="0.70866141732283472" top="0.74803149606299213" bottom="0.74803149606299213" header="0.31496062992125984" footer="0.31496062992125984"/>
  <pageSetup paperSize="9" scale="87" orientation="landscape" r:id="rId1"/>
  <headerFooter>
    <oddFooter>&amp;RDCJ version 11 dated December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50"/>
  <sheetViews>
    <sheetView topLeftCell="A6" zoomScaleNormal="100" workbookViewId="0">
      <selection activeCell="X29" sqref="X29"/>
    </sheetView>
  </sheetViews>
  <sheetFormatPr defaultRowHeight="13.2" x14ac:dyDescent="0.25"/>
  <cols>
    <col min="1" max="1" width="2.5546875" customWidth="1"/>
    <col min="2" max="2" width="10.6640625" customWidth="1"/>
    <col min="3" max="3" width="9.109375" customWidth="1"/>
    <col min="4" max="4" width="6.5546875" customWidth="1"/>
    <col min="5" max="5" width="6.44140625" customWidth="1"/>
    <col min="6" max="6" width="6.5546875" hidden="1" customWidth="1"/>
    <col min="7" max="9" width="6.5546875" customWidth="1"/>
    <col min="10" max="10" width="6.33203125" customWidth="1"/>
    <col min="11" max="11" width="6.5546875" hidden="1" customWidth="1"/>
    <col min="12" max="15" width="6.5546875" customWidth="1"/>
    <col min="16" max="16" width="6.5546875" hidden="1" customWidth="1"/>
    <col min="17" max="19" width="6.5546875" customWidth="1"/>
    <col min="20" max="20" width="6.109375" customWidth="1"/>
    <col min="21" max="21" width="6.5546875" hidden="1" customWidth="1"/>
    <col min="22" max="23" width="6.5546875" customWidth="1"/>
  </cols>
  <sheetData>
    <row r="1" spans="1:23" ht="20.100000000000001" customHeight="1" x14ac:dyDescent="0.25">
      <c r="A1" s="32"/>
      <c r="B1" s="52" t="s">
        <v>0</v>
      </c>
      <c r="C1" s="5"/>
      <c r="D1" s="5"/>
      <c r="E1" s="5"/>
      <c r="F1" s="5"/>
      <c r="G1" s="5"/>
      <c r="H1" s="5"/>
      <c r="I1" s="5"/>
      <c r="J1" s="5"/>
      <c r="K1" s="5"/>
      <c r="L1" s="5"/>
      <c r="M1" s="5"/>
      <c r="N1" s="5"/>
      <c r="O1" s="5"/>
      <c r="P1" s="5"/>
      <c r="Q1" s="5"/>
      <c r="R1" s="5"/>
      <c r="S1" s="5"/>
      <c r="T1" s="5"/>
      <c r="U1" s="5"/>
      <c r="V1" s="5"/>
      <c r="W1" s="5"/>
    </row>
    <row r="2" spans="1:23" ht="20.100000000000001" customHeight="1" x14ac:dyDescent="0.25">
      <c r="A2" s="32"/>
      <c r="B2" s="52" t="s">
        <v>94</v>
      </c>
      <c r="C2" s="5"/>
      <c r="D2" s="32"/>
      <c r="E2" s="32"/>
      <c r="F2" s="53" t="s">
        <v>29</v>
      </c>
      <c r="G2" s="5"/>
      <c r="H2" s="5"/>
      <c r="I2" s="53"/>
      <c r="J2" s="5"/>
      <c r="K2" s="5" t="s">
        <v>5</v>
      </c>
      <c r="L2" s="5"/>
      <c r="M2" s="5"/>
      <c r="N2" s="5"/>
      <c r="O2" s="5"/>
      <c r="P2" s="5"/>
      <c r="Q2" s="5"/>
      <c r="R2" s="5"/>
      <c r="S2" s="5"/>
      <c r="T2" s="5"/>
      <c r="U2" s="5"/>
      <c r="V2" s="5"/>
      <c r="W2" s="5"/>
    </row>
    <row r="3" spans="1:23" ht="20.100000000000001" customHeight="1" x14ac:dyDescent="0.25">
      <c r="A3" s="32"/>
      <c r="B3" s="53"/>
      <c r="C3" s="5"/>
      <c r="D3" s="5"/>
      <c r="E3" s="5"/>
      <c r="F3" s="5"/>
      <c r="G3" s="5"/>
      <c r="H3" s="5"/>
      <c r="I3" s="5"/>
      <c r="J3" s="5"/>
      <c r="K3" s="5"/>
      <c r="L3" s="5"/>
      <c r="M3" s="5"/>
      <c r="N3" s="5"/>
      <c r="O3" s="5"/>
      <c r="P3" s="5"/>
      <c r="Q3" s="5"/>
      <c r="R3" s="5"/>
      <c r="S3" s="5"/>
      <c r="T3" s="5"/>
      <c r="U3" s="5"/>
      <c r="V3" s="5"/>
      <c r="W3" s="5"/>
    </row>
    <row r="4" spans="1:23" ht="20.100000000000001" customHeight="1" x14ac:dyDescent="0.25">
      <c r="A4" s="32"/>
      <c r="B4" s="52"/>
      <c r="C4" s="52"/>
      <c r="D4" s="5"/>
      <c r="E4" s="53"/>
      <c r="F4" s="53" t="s">
        <v>30</v>
      </c>
      <c r="G4" s="53"/>
      <c r="H4" s="53">
        <v>50</v>
      </c>
      <c r="I4" s="53" t="s">
        <v>54</v>
      </c>
      <c r="J4" s="32"/>
      <c r="K4" s="53"/>
      <c r="L4" s="53"/>
      <c r="M4" s="53"/>
      <c r="N4" s="53"/>
      <c r="O4" s="5"/>
      <c r="P4" s="11"/>
      <c r="Q4" s="11"/>
      <c r="R4" s="11"/>
      <c r="S4" s="11"/>
      <c r="T4" s="11"/>
      <c r="U4" s="11"/>
      <c r="V4" s="11"/>
      <c r="W4" s="5"/>
    </row>
    <row r="5" spans="1:23" ht="20.100000000000001" customHeight="1" thickBot="1" x14ac:dyDescent="0.3">
      <c r="A5" s="32"/>
      <c r="B5" s="5"/>
      <c r="C5" s="5"/>
      <c r="D5" s="5"/>
      <c r="E5" s="5"/>
      <c r="F5" s="5"/>
      <c r="G5" s="5"/>
      <c r="H5" s="5"/>
      <c r="I5" s="5"/>
      <c r="J5" s="5"/>
      <c r="K5" s="5"/>
      <c r="L5" s="5"/>
      <c r="M5" s="5"/>
      <c r="N5" s="5"/>
      <c r="O5" s="5"/>
      <c r="P5" s="11"/>
      <c r="Q5" s="11"/>
      <c r="R5" s="11"/>
      <c r="S5" s="11"/>
      <c r="T5" s="11"/>
      <c r="U5" s="11"/>
      <c r="V5" s="11"/>
      <c r="W5" s="5"/>
    </row>
    <row r="6" spans="1:23" ht="20.100000000000001" customHeight="1" x14ac:dyDescent="0.25">
      <c r="A6" s="32"/>
      <c r="B6" s="299" t="s">
        <v>1</v>
      </c>
      <c r="C6" s="300"/>
      <c r="D6" s="301" t="s">
        <v>20</v>
      </c>
      <c r="E6" s="302"/>
      <c r="F6" s="302"/>
      <c r="G6" s="303"/>
      <c r="H6" s="304"/>
      <c r="I6" s="301" t="s">
        <v>19</v>
      </c>
      <c r="J6" s="305"/>
      <c r="K6" s="305"/>
      <c r="L6" s="306"/>
      <c r="M6" s="307"/>
      <c r="N6" s="308" t="s">
        <v>21</v>
      </c>
      <c r="O6" s="296"/>
      <c r="P6" s="296"/>
      <c r="Q6" s="297"/>
      <c r="R6" s="298"/>
      <c r="S6" s="295" t="s">
        <v>22</v>
      </c>
      <c r="T6" s="296"/>
      <c r="U6" s="296"/>
      <c r="V6" s="297"/>
      <c r="W6" s="298"/>
    </row>
    <row r="7" spans="1:23" ht="20.100000000000001" customHeight="1" x14ac:dyDescent="0.25">
      <c r="A7" s="32"/>
      <c r="B7" s="293" t="s">
        <v>2</v>
      </c>
      <c r="C7" s="294"/>
      <c r="D7" s="31">
        <f>Speeds!K44</f>
        <v>19</v>
      </c>
      <c r="E7" s="244" t="s">
        <v>24</v>
      </c>
      <c r="F7" s="290"/>
      <c r="G7" s="315" t="s">
        <v>25</v>
      </c>
      <c r="H7" s="309" t="s">
        <v>26</v>
      </c>
      <c r="I7" s="17">
        <f>Speeds!K47</f>
        <v>17</v>
      </c>
      <c r="J7" s="244" t="s">
        <v>24</v>
      </c>
      <c r="K7" s="290"/>
      <c r="L7" s="246" t="s">
        <v>25</v>
      </c>
      <c r="M7" s="248" t="s">
        <v>26</v>
      </c>
      <c r="N7" s="10">
        <f>Speeds!K50</f>
        <v>13.5</v>
      </c>
      <c r="O7" s="244" t="s">
        <v>24</v>
      </c>
      <c r="P7" s="290"/>
      <c r="Q7" s="246" t="s">
        <v>25</v>
      </c>
      <c r="R7" s="248" t="s">
        <v>26</v>
      </c>
      <c r="S7" s="10">
        <f>Speeds!K53</f>
        <v>12</v>
      </c>
      <c r="T7" s="244" t="s">
        <v>24</v>
      </c>
      <c r="U7" s="290"/>
      <c r="V7" s="246" t="s">
        <v>25</v>
      </c>
      <c r="W7" s="248" t="s">
        <v>26</v>
      </c>
    </row>
    <row r="8" spans="1:23" ht="20.100000000000001" customHeight="1" x14ac:dyDescent="0.25">
      <c r="A8" s="32"/>
      <c r="B8" s="293" t="s">
        <v>3</v>
      </c>
      <c r="C8" s="294"/>
      <c r="D8" s="20">
        <f>Speeds!K45</f>
        <v>16</v>
      </c>
      <c r="E8" s="258" t="s">
        <v>24</v>
      </c>
      <c r="F8" s="292"/>
      <c r="G8" s="316"/>
      <c r="H8" s="294"/>
      <c r="I8" s="17">
        <f>Speeds!K48</f>
        <v>12</v>
      </c>
      <c r="J8" s="272" t="s">
        <v>24</v>
      </c>
      <c r="K8" s="288"/>
      <c r="L8" s="291"/>
      <c r="M8" s="286"/>
      <c r="N8" s="10">
        <f>Speeds!K51</f>
        <v>8.5</v>
      </c>
      <c r="O8" s="272" t="s">
        <v>24</v>
      </c>
      <c r="P8" s="288"/>
      <c r="Q8" s="291"/>
      <c r="R8" s="286"/>
      <c r="S8" s="10">
        <f>Speeds!K54</f>
        <v>6.5</v>
      </c>
      <c r="T8" s="272" t="s">
        <v>24</v>
      </c>
      <c r="U8" s="288"/>
      <c r="V8" s="291"/>
      <c r="W8" s="286"/>
    </row>
    <row r="9" spans="1:23" ht="20.100000000000001" customHeight="1" x14ac:dyDescent="0.25">
      <c r="A9" s="32"/>
      <c r="B9" s="293" t="s">
        <v>4</v>
      </c>
      <c r="C9" s="294"/>
      <c r="D9" s="20">
        <f>Speeds!K46</f>
        <v>12</v>
      </c>
      <c r="E9" s="258" t="s">
        <v>24</v>
      </c>
      <c r="F9" s="292"/>
      <c r="G9" s="316"/>
      <c r="H9" s="294"/>
      <c r="I9" s="17">
        <f>Speeds!K49</f>
        <v>8</v>
      </c>
      <c r="J9" s="259" t="s">
        <v>24</v>
      </c>
      <c r="K9" s="289"/>
      <c r="L9" s="291"/>
      <c r="M9" s="286"/>
      <c r="N9" s="10">
        <f>Speeds!K52</f>
        <v>6</v>
      </c>
      <c r="O9" s="259" t="s">
        <v>24</v>
      </c>
      <c r="P9" s="289"/>
      <c r="Q9" s="291"/>
      <c r="R9" s="286"/>
      <c r="S9" s="17">
        <f>Speeds!K55</f>
        <v>5</v>
      </c>
      <c r="T9" s="259" t="s">
        <v>24</v>
      </c>
      <c r="U9" s="289"/>
      <c r="V9" s="291"/>
      <c r="W9" s="286"/>
    </row>
    <row r="10" spans="1:23" ht="30" customHeight="1" thickBot="1" x14ac:dyDescent="0.3">
      <c r="A10" s="32"/>
      <c r="B10" s="256" t="s">
        <v>23</v>
      </c>
      <c r="C10" s="257"/>
      <c r="D10" s="65" t="s">
        <v>31</v>
      </c>
      <c r="E10" s="66" t="s">
        <v>59</v>
      </c>
      <c r="F10" s="66" t="s">
        <v>58</v>
      </c>
      <c r="G10" s="316"/>
      <c r="H10" s="310"/>
      <c r="I10" s="65" t="s">
        <v>31</v>
      </c>
      <c r="J10" s="66" t="s">
        <v>59</v>
      </c>
      <c r="K10" s="66" t="s">
        <v>58</v>
      </c>
      <c r="L10" s="291"/>
      <c r="M10" s="287"/>
      <c r="N10" s="65" t="s">
        <v>31</v>
      </c>
      <c r="O10" s="66" t="s">
        <v>59</v>
      </c>
      <c r="P10" s="66" t="s">
        <v>58</v>
      </c>
      <c r="Q10" s="291"/>
      <c r="R10" s="287"/>
      <c r="S10" s="65" t="s">
        <v>31</v>
      </c>
      <c r="T10" s="66" t="s">
        <v>59</v>
      </c>
      <c r="U10" s="66" t="s">
        <v>58</v>
      </c>
      <c r="V10" s="291"/>
      <c r="W10" s="287"/>
    </row>
    <row r="11" spans="1:23" s="32" customFormat="1" ht="20.100000000000001" customHeight="1" x14ac:dyDescent="0.25">
      <c r="B11" s="273">
        <v>0.3</v>
      </c>
      <c r="C11" s="274"/>
      <c r="D11" s="33">
        <f t="shared" ref="D11:D17" si="0">G11+H11+G11+D29+H11+G29</f>
        <v>25.176000000000002</v>
      </c>
      <c r="E11" s="34">
        <f t="shared" ref="E11:E23" si="1">D11+G11+H11</f>
        <v>35.676000000000002</v>
      </c>
      <c r="F11" s="34">
        <f t="shared" ref="F11:F23" si="2">E11+G11+H11</f>
        <v>46.176000000000002</v>
      </c>
      <c r="G11" s="34">
        <f t="shared" ref="G11:G23" si="3">B11*$D$7</f>
        <v>5.7</v>
      </c>
      <c r="H11" s="35">
        <f t="shared" ref="H11:H23" si="4">B11*$D$8</f>
        <v>4.8</v>
      </c>
      <c r="I11" s="33">
        <f t="shared" ref="I11:I17" si="5">L11+M11+L11+H29+M11+J29</f>
        <v>20.183999999999997</v>
      </c>
      <c r="J11" s="34">
        <f t="shared" ref="J11:J23" si="6">I11+L11+M11</f>
        <v>28.884</v>
      </c>
      <c r="K11" s="34">
        <f t="shared" ref="K11:K23" si="7">J11+L11+M11</f>
        <v>37.584000000000003</v>
      </c>
      <c r="L11" s="34">
        <f t="shared" ref="L11:L23" si="8">B11*$I$7</f>
        <v>5.0999999999999996</v>
      </c>
      <c r="M11" s="35">
        <f t="shared" ref="M11:M23" si="9">B11*$I$8</f>
        <v>3.5999999999999996</v>
      </c>
      <c r="N11" s="33">
        <f t="shared" ref="N11:N17" si="10">Q11+R11+Q11+L29+R11+N29</f>
        <v>15.287999999999998</v>
      </c>
      <c r="O11" s="34">
        <f t="shared" ref="O11:O23" si="11">N11+Q11+R11</f>
        <v>21.887999999999998</v>
      </c>
      <c r="P11" s="34">
        <f t="shared" ref="P11:P23" si="12">O11+Q11+R11</f>
        <v>28.488</v>
      </c>
      <c r="Q11" s="34">
        <f t="shared" ref="Q11:Q23" si="13">B11*$N$7</f>
        <v>4.05</v>
      </c>
      <c r="R11" s="35">
        <f t="shared" ref="R11:R23" si="14">B11*$N$8</f>
        <v>2.5499999999999998</v>
      </c>
      <c r="S11" s="33">
        <f t="shared" ref="S11:S17" si="15">V11+W11+V11+O29+W11+R29</f>
        <v>12.839999999999998</v>
      </c>
      <c r="T11" s="34">
        <f t="shared" ref="T11:T23" si="16">S11+V11+W11</f>
        <v>18.389999999999997</v>
      </c>
      <c r="U11" s="34">
        <f t="shared" ref="U11:U23" si="17">T11+V11+W11</f>
        <v>23.939999999999994</v>
      </c>
      <c r="V11" s="34">
        <f t="shared" ref="V11:V23" si="18">B11*$S$7</f>
        <v>3.5999999999999996</v>
      </c>
      <c r="W11" s="35">
        <f t="shared" ref="W11:W23" si="19">B11*$S$8</f>
        <v>1.95</v>
      </c>
    </row>
    <row r="12" spans="1:23" s="32" customFormat="1" ht="20.100000000000001" customHeight="1" x14ac:dyDescent="0.25">
      <c r="B12" s="275">
        <v>0.4</v>
      </c>
      <c r="C12" s="266"/>
      <c r="D12" s="36">
        <f t="shared" si="0"/>
        <v>32.967999999999996</v>
      </c>
      <c r="E12" s="37">
        <f t="shared" si="1"/>
        <v>46.967999999999996</v>
      </c>
      <c r="F12" s="37">
        <f t="shared" si="2"/>
        <v>60.967999999999996</v>
      </c>
      <c r="G12" s="37">
        <f t="shared" si="3"/>
        <v>7.6000000000000005</v>
      </c>
      <c r="H12" s="38">
        <f t="shared" si="4"/>
        <v>6.4</v>
      </c>
      <c r="I12" s="36">
        <f t="shared" si="5"/>
        <v>26.512</v>
      </c>
      <c r="J12" s="37">
        <f t="shared" si="6"/>
        <v>38.111999999999995</v>
      </c>
      <c r="K12" s="37">
        <f t="shared" si="7"/>
        <v>49.711999999999989</v>
      </c>
      <c r="L12" s="37">
        <f t="shared" si="8"/>
        <v>6.8000000000000007</v>
      </c>
      <c r="M12" s="38">
        <f t="shared" si="9"/>
        <v>4.8000000000000007</v>
      </c>
      <c r="N12" s="36">
        <f t="shared" si="10"/>
        <v>20.084</v>
      </c>
      <c r="O12" s="37">
        <f t="shared" si="11"/>
        <v>28.884</v>
      </c>
      <c r="P12" s="37">
        <f t="shared" si="12"/>
        <v>37.683999999999997</v>
      </c>
      <c r="Q12" s="37">
        <f t="shared" si="13"/>
        <v>5.4</v>
      </c>
      <c r="R12" s="38">
        <f t="shared" si="14"/>
        <v>3.4000000000000004</v>
      </c>
      <c r="S12" s="36">
        <f t="shared" si="15"/>
        <v>16.87</v>
      </c>
      <c r="T12" s="37">
        <f t="shared" si="16"/>
        <v>24.270000000000003</v>
      </c>
      <c r="U12" s="37">
        <f t="shared" si="17"/>
        <v>31.670000000000005</v>
      </c>
      <c r="V12" s="37">
        <f t="shared" si="18"/>
        <v>4.8000000000000007</v>
      </c>
      <c r="W12" s="38">
        <f t="shared" si="19"/>
        <v>2.6</v>
      </c>
    </row>
    <row r="13" spans="1:23" s="32" customFormat="1" ht="20.100000000000001" customHeight="1" x14ac:dyDescent="0.25">
      <c r="B13" s="265">
        <v>0.5</v>
      </c>
      <c r="C13" s="266"/>
      <c r="D13" s="36">
        <f t="shared" si="0"/>
        <v>40.76</v>
      </c>
      <c r="E13" s="37">
        <f t="shared" si="1"/>
        <v>58.26</v>
      </c>
      <c r="F13" s="37">
        <f t="shared" si="2"/>
        <v>75.759999999999991</v>
      </c>
      <c r="G13" s="37">
        <f t="shared" si="3"/>
        <v>9.5</v>
      </c>
      <c r="H13" s="38">
        <f t="shared" si="4"/>
        <v>8</v>
      </c>
      <c r="I13" s="36">
        <f t="shared" si="5"/>
        <v>32.840000000000003</v>
      </c>
      <c r="J13" s="37">
        <f t="shared" si="6"/>
        <v>47.34</v>
      </c>
      <c r="K13" s="37">
        <f t="shared" si="7"/>
        <v>61.84</v>
      </c>
      <c r="L13" s="37">
        <f t="shared" si="8"/>
        <v>8.5</v>
      </c>
      <c r="M13" s="38">
        <f t="shared" si="9"/>
        <v>6</v>
      </c>
      <c r="N13" s="36">
        <f t="shared" si="10"/>
        <v>24.88</v>
      </c>
      <c r="O13" s="37">
        <f t="shared" si="11"/>
        <v>35.879999999999995</v>
      </c>
      <c r="P13" s="37">
        <f t="shared" si="12"/>
        <v>46.879999999999995</v>
      </c>
      <c r="Q13" s="37">
        <f t="shared" si="13"/>
        <v>6.75</v>
      </c>
      <c r="R13" s="38">
        <f t="shared" si="14"/>
        <v>4.25</v>
      </c>
      <c r="S13" s="36">
        <f t="shared" si="15"/>
        <v>20.9</v>
      </c>
      <c r="T13" s="37">
        <f t="shared" si="16"/>
        <v>30.15</v>
      </c>
      <c r="U13" s="37">
        <f t="shared" si="17"/>
        <v>39.4</v>
      </c>
      <c r="V13" s="37">
        <f t="shared" si="18"/>
        <v>6</v>
      </c>
      <c r="W13" s="38">
        <f t="shared" si="19"/>
        <v>3.25</v>
      </c>
    </row>
    <row r="14" spans="1:23" s="32" customFormat="1" ht="20.100000000000001" customHeight="1" x14ac:dyDescent="0.25">
      <c r="B14" s="265">
        <v>0.6</v>
      </c>
      <c r="C14" s="266"/>
      <c r="D14" s="36">
        <f t="shared" si="0"/>
        <v>48.552</v>
      </c>
      <c r="E14" s="37">
        <f t="shared" si="1"/>
        <v>69.551999999999992</v>
      </c>
      <c r="F14" s="37">
        <f t="shared" si="2"/>
        <v>90.551999999999992</v>
      </c>
      <c r="G14" s="37">
        <f t="shared" si="3"/>
        <v>11.4</v>
      </c>
      <c r="H14" s="38">
        <f t="shared" si="4"/>
        <v>9.6</v>
      </c>
      <c r="I14" s="36">
        <f t="shared" si="5"/>
        <v>39.167999999999999</v>
      </c>
      <c r="J14" s="37">
        <f t="shared" si="6"/>
        <v>56.567999999999998</v>
      </c>
      <c r="K14" s="37">
        <f t="shared" si="7"/>
        <v>73.968000000000004</v>
      </c>
      <c r="L14" s="37">
        <f t="shared" si="8"/>
        <v>10.199999999999999</v>
      </c>
      <c r="M14" s="38">
        <f t="shared" si="9"/>
        <v>7.1999999999999993</v>
      </c>
      <c r="N14" s="36">
        <f t="shared" si="10"/>
        <v>29.675999999999995</v>
      </c>
      <c r="O14" s="37">
        <f t="shared" si="11"/>
        <v>42.875999999999998</v>
      </c>
      <c r="P14" s="37">
        <f t="shared" si="12"/>
        <v>56.076000000000001</v>
      </c>
      <c r="Q14" s="37">
        <f t="shared" si="13"/>
        <v>8.1</v>
      </c>
      <c r="R14" s="38">
        <f t="shared" si="14"/>
        <v>5.0999999999999996</v>
      </c>
      <c r="S14" s="36">
        <f t="shared" si="15"/>
        <v>24.929999999999996</v>
      </c>
      <c r="T14" s="37">
        <f t="shared" si="16"/>
        <v>36.029999999999994</v>
      </c>
      <c r="U14" s="37">
        <f t="shared" si="17"/>
        <v>47.129999999999988</v>
      </c>
      <c r="V14" s="37">
        <f t="shared" si="18"/>
        <v>7.1999999999999993</v>
      </c>
      <c r="W14" s="38">
        <f t="shared" si="19"/>
        <v>3.9</v>
      </c>
    </row>
    <row r="15" spans="1:23" s="32" customFormat="1" ht="20.100000000000001" customHeight="1" x14ac:dyDescent="0.25">
      <c r="B15" s="265">
        <v>0.7</v>
      </c>
      <c r="C15" s="266"/>
      <c r="D15" s="36">
        <f t="shared" si="0"/>
        <v>56.343999999999994</v>
      </c>
      <c r="E15" s="37">
        <f t="shared" si="1"/>
        <v>80.843999999999994</v>
      </c>
      <c r="F15" s="37">
        <f t="shared" si="2"/>
        <v>105.34399999999999</v>
      </c>
      <c r="G15" s="37">
        <f t="shared" si="3"/>
        <v>13.299999999999999</v>
      </c>
      <c r="H15" s="38">
        <f t="shared" si="4"/>
        <v>11.2</v>
      </c>
      <c r="I15" s="36">
        <f t="shared" si="5"/>
        <v>45.495999999999995</v>
      </c>
      <c r="J15" s="37">
        <f t="shared" si="6"/>
        <v>65.795999999999992</v>
      </c>
      <c r="K15" s="37">
        <f t="shared" si="7"/>
        <v>86.096000000000004</v>
      </c>
      <c r="L15" s="37">
        <f t="shared" si="8"/>
        <v>11.899999999999999</v>
      </c>
      <c r="M15" s="38">
        <f t="shared" si="9"/>
        <v>8.3999999999999986</v>
      </c>
      <c r="N15" s="36">
        <f t="shared" si="10"/>
        <v>34.471999999999994</v>
      </c>
      <c r="O15" s="37">
        <f t="shared" si="11"/>
        <v>49.872</v>
      </c>
      <c r="P15" s="37">
        <f t="shared" si="12"/>
        <v>65.272000000000006</v>
      </c>
      <c r="Q15" s="37">
        <f t="shared" si="13"/>
        <v>9.4499999999999993</v>
      </c>
      <c r="R15" s="38">
        <f t="shared" si="14"/>
        <v>5.9499999999999993</v>
      </c>
      <c r="S15" s="36">
        <f t="shared" si="15"/>
        <v>28.959999999999997</v>
      </c>
      <c r="T15" s="37">
        <f t="shared" si="16"/>
        <v>41.91</v>
      </c>
      <c r="U15" s="37">
        <f t="shared" si="17"/>
        <v>54.859999999999992</v>
      </c>
      <c r="V15" s="37">
        <f t="shared" si="18"/>
        <v>8.3999999999999986</v>
      </c>
      <c r="W15" s="38">
        <f t="shared" si="19"/>
        <v>4.55</v>
      </c>
    </row>
    <row r="16" spans="1:23" s="32" customFormat="1" ht="20.100000000000001" customHeight="1" x14ac:dyDescent="0.25">
      <c r="B16" s="265">
        <v>0.8</v>
      </c>
      <c r="C16" s="266"/>
      <c r="D16" s="36">
        <f t="shared" si="0"/>
        <v>64.135999999999996</v>
      </c>
      <c r="E16" s="37">
        <f t="shared" si="1"/>
        <v>92.135999999999996</v>
      </c>
      <c r="F16" s="37">
        <f t="shared" si="2"/>
        <v>120.136</v>
      </c>
      <c r="G16" s="37">
        <f t="shared" si="3"/>
        <v>15.200000000000001</v>
      </c>
      <c r="H16" s="38">
        <f t="shared" si="4"/>
        <v>12.8</v>
      </c>
      <c r="I16" s="36">
        <f t="shared" si="5"/>
        <v>51.824000000000005</v>
      </c>
      <c r="J16" s="37">
        <f t="shared" si="6"/>
        <v>75.024000000000001</v>
      </c>
      <c r="K16" s="37">
        <f t="shared" si="7"/>
        <v>98.22399999999999</v>
      </c>
      <c r="L16" s="37">
        <f t="shared" si="8"/>
        <v>13.600000000000001</v>
      </c>
      <c r="M16" s="38">
        <f t="shared" si="9"/>
        <v>9.6000000000000014</v>
      </c>
      <c r="N16" s="36">
        <f t="shared" si="10"/>
        <v>39.268000000000001</v>
      </c>
      <c r="O16" s="37">
        <f t="shared" si="11"/>
        <v>56.867999999999995</v>
      </c>
      <c r="P16" s="37">
        <f t="shared" si="12"/>
        <v>74.467999999999989</v>
      </c>
      <c r="Q16" s="37">
        <f t="shared" si="13"/>
        <v>10.8</v>
      </c>
      <c r="R16" s="38">
        <f t="shared" si="14"/>
        <v>6.8000000000000007</v>
      </c>
      <c r="S16" s="36">
        <f t="shared" si="15"/>
        <v>32.99</v>
      </c>
      <c r="T16" s="37">
        <f t="shared" si="16"/>
        <v>47.790000000000006</v>
      </c>
      <c r="U16" s="37">
        <f t="shared" si="17"/>
        <v>62.590000000000011</v>
      </c>
      <c r="V16" s="37">
        <f t="shared" si="18"/>
        <v>9.6000000000000014</v>
      </c>
      <c r="W16" s="38">
        <f t="shared" si="19"/>
        <v>5.2</v>
      </c>
    </row>
    <row r="17" spans="2:26" s="32" customFormat="1" ht="20.100000000000001" customHeight="1" x14ac:dyDescent="0.25">
      <c r="B17" s="265">
        <v>0.9</v>
      </c>
      <c r="C17" s="266"/>
      <c r="D17" s="36">
        <f t="shared" si="0"/>
        <v>71.927999999999997</v>
      </c>
      <c r="E17" s="37">
        <f t="shared" si="1"/>
        <v>103.428</v>
      </c>
      <c r="F17" s="37">
        <f t="shared" si="2"/>
        <v>134.928</v>
      </c>
      <c r="G17" s="37">
        <f t="shared" si="3"/>
        <v>17.100000000000001</v>
      </c>
      <c r="H17" s="38">
        <f t="shared" si="4"/>
        <v>14.4</v>
      </c>
      <c r="I17" s="36">
        <f t="shared" si="5"/>
        <v>58.152000000000015</v>
      </c>
      <c r="J17" s="37">
        <f t="shared" si="6"/>
        <v>84.25200000000001</v>
      </c>
      <c r="K17" s="37">
        <f t="shared" si="7"/>
        <v>110.352</v>
      </c>
      <c r="L17" s="37">
        <f t="shared" si="8"/>
        <v>15.3</v>
      </c>
      <c r="M17" s="38">
        <f t="shared" si="9"/>
        <v>10.8</v>
      </c>
      <c r="N17" s="36">
        <f t="shared" si="10"/>
        <v>44.064</v>
      </c>
      <c r="O17" s="37">
        <f t="shared" si="11"/>
        <v>63.863999999999997</v>
      </c>
      <c r="P17" s="37">
        <f t="shared" si="12"/>
        <v>83.664000000000001</v>
      </c>
      <c r="Q17" s="37">
        <f t="shared" si="13"/>
        <v>12.15</v>
      </c>
      <c r="R17" s="38">
        <f t="shared" si="14"/>
        <v>7.65</v>
      </c>
      <c r="S17" s="36">
        <f t="shared" si="15"/>
        <v>37.020000000000003</v>
      </c>
      <c r="T17" s="37">
        <f t="shared" si="16"/>
        <v>53.670000000000009</v>
      </c>
      <c r="U17" s="37">
        <f t="shared" si="17"/>
        <v>70.320000000000007</v>
      </c>
      <c r="V17" s="37">
        <f t="shared" si="18"/>
        <v>10.8</v>
      </c>
      <c r="W17" s="38">
        <f t="shared" si="19"/>
        <v>5.8500000000000005</v>
      </c>
    </row>
    <row r="18" spans="2:26" s="32" customFormat="1" ht="20.100000000000001" customHeight="1" x14ac:dyDescent="0.25">
      <c r="B18" s="269">
        <v>1</v>
      </c>
      <c r="C18" s="270"/>
      <c r="D18" s="36">
        <f>G18+H18+G18+D36+H18+G33</f>
        <v>79.72</v>
      </c>
      <c r="E18" s="37">
        <f>D18+G18+H18</f>
        <v>114.72</v>
      </c>
      <c r="F18" s="37">
        <f>E18+G18+H18</f>
        <v>149.72</v>
      </c>
      <c r="G18" s="37">
        <f>B18*$D$7</f>
        <v>19</v>
      </c>
      <c r="H18" s="38">
        <f>B18*$D$8</f>
        <v>16</v>
      </c>
      <c r="I18" s="36">
        <f>L18+M18+L18+H36+M18+J33</f>
        <v>64.48</v>
      </c>
      <c r="J18" s="37">
        <f>I18+L18+M18</f>
        <v>93.48</v>
      </c>
      <c r="K18" s="37">
        <f>J18+L18+M18</f>
        <v>122.48</v>
      </c>
      <c r="L18" s="37">
        <f>B18*$I$7</f>
        <v>17</v>
      </c>
      <c r="M18" s="38">
        <f>B18*$I$8</f>
        <v>12</v>
      </c>
      <c r="N18" s="36">
        <f>Q18+R18+Q18+L36+R18+N33</f>
        <v>48.86</v>
      </c>
      <c r="O18" s="37">
        <f>N18+Q18+R18</f>
        <v>70.86</v>
      </c>
      <c r="P18" s="37">
        <f>O18+Q18+R18</f>
        <v>92.86</v>
      </c>
      <c r="Q18" s="37">
        <f>B18*$N$7</f>
        <v>13.5</v>
      </c>
      <c r="R18" s="38">
        <f>B18*$N$8</f>
        <v>8.5</v>
      </c>
      <c r="S18" s="36">
        <f>V18+W18+V18+O36+W18+R33</f>
        <v>41.05</v>
      </c>
      <c r="T18" s="37">
        <f>S18+V18+W18</f>
        <v>59.55</v>
      </c>
      <c r="U18" s="37">
        <f>T18+V18+W18</f>
        <v>78.05</v>
      </c>
      <c r="V18" s="37">
        <f>B18*$S$7</f>
        <v>12</v>
      </c>
      <c r="W18" s="38">
        <f>B18*$S$8</f>
        <v>6.5</v>
      </c>
    </row>
    <row r="19" spans="2:26" s="32" customFormat="1" ht="20.100000000000001" customHeight="1" x14ac:dyDescent="0.25">
      <c r="B19" s="265">
        <v>1.1000000000000001</v>
      </c>
      <c r="C19" s="266"/>
      <c r="D19" s="36">
        <f>G19+H19+G19+D37+H19+G34</f>
        <v>87.512000000000015</v>
      </c>
      <c r="E19" s="37">
        <f>D19+G19+H19</f>
        <v>126.01200000000003</v>
      </c>
      <c r="F19" s="37">
        <f>E19+G19+H19</f>
        <v>164.51200000000003</v>
      </c>
      <c r="G19" s="37">
        <f>B19*$D$7</f>
        <v>20.900000000000002</v>
      </c>
      <c r="H19" s="38">
        <f>B19*$D$8</f>
        <v>17.600000000000001</v>
      </c>
      <c r="I19" s="36">
        <f>L19+M19+L19+H37+M19+J34</f>
        <v>70.808000000000007</v>
      </c>
      <c r="J19" s="37">
        <f>I19+L19+M19</f>
        <v>102.70800000000001</v>
      </c>
      <c r="K19" s="37">
        <f>J19+L19+M19</f>
        <v>134.608</v>
      </c>
      <c r="L19" s="37">
        <f>B19*$I$7</f>
        <v>18.700000000000003</v>
      </c>
      <c r="M19" s="38">
        <f>B19*$I$8</f>
        <v>13.200000000000001</v>
      </c>
      <c r="N19" s="36">
        <f>Q19+R19+Q19+L37+R19+N34</f>
        <v>53.656000000000006</v>
      </c>
      <c r="O19" s="37">
        <f>N19+Q19+R19</f>
        <v>77.855999999999995</v>
      </c>
      <c r="P19" s="37">
        <f>O19+Q19+R19</f>
        <v>102.05599999999998</v>
      </c>
      <c r="Q19" s="37">
        <f>B19*$N$7</f>
        <v>14.850000000000001</v>
      </c>
      <c r="R19" s="38">
        <f>B19*$N$8</f>
        <v>9.3500000000000014</v>
      </c>
      <c r="S19" s="36">
        <f>V19+W19+V19+O37+W19+R34</f>
        <v>45.080000000000005</v>
      </c>
      <c r="T19" s="37">
        <f>S19+V19+W19</f>
        <v>65.430000000000007</v>
      </c>
      <c r="U19" s="37">
        <f>T19+V19+W19</f>
        <v>85.780000000000015</v>
      </c>
      <c r="V19" s="37">
        <f>B19*$S$7</f>
        <v>13.200000000000001</v>
      </c>
      <c r="W19" s="38">
        <f>B19*$S$8</f>
        <v>7.15</v>
      </c>
    </row>
    <row r="20" spans="2:26" s="32" customFormat="1" ht="20.100000000000001" customHeight="1" x14ac:dyDescent="0.25">
      <c r="B20" s="265">
        <v>1.2</v>
      </c>
      <c r="C20" s="266"/>
      <c r="D20" s="36">
        <f>G20+H20+G20+D38+H20+G35</f>
        <v>95.304000000000002</v>
      </c>
      <c r="E20" s="37">
        <f>D20+G20+H20</f>
        <v>137.304</v>
      </c>
      <c r="F20" s="37">
        <f>E20+G20+H20</f>
        <v>179.304</v>
      </c>
      <c r="G20" s="37">
        <f>B20*$D$7</f>
        <v>22.8</v>
      </c>
      <c r="H20" s="38">
        <f>B20*$D$8</f>
        <v>19.2</v>
      </c>
      <c r="I20" s="36">
        <f>L20+M20+L20+H38+M20+J35</f>
        <v>77.135999999999996</v>
      </c>
      <c r="J20" s="37">
        <f>I20+L20+M20</f>
        <v>111.93600000000001</v>
      </c>
      <c r="K20" s="37">
        <f>J20+L20+M20</f>
        <v>146.73600000000002</v>
      </c>
      <c r="L20" s="37">
        <f>B20*$I$7</f>
        <v>20.399999999999999</v>
      </c>
      <c r="M20" s="38">
        <f>B20*$I$8</f>
        <v>14.399999999999999</v>
      </c>
      <c r="N20" s="36">
        <f>Q20+R20+Q20+L38+R20+N35</f>
        <v>58.451999999999991</v>
      </c>
      <c r="O20" s="37">
        <f>N20+Q20+R20</f>
        <v>84.85199999999999</v>
      </c>
      <c r="P20" s="37">
        <f>O20+Q20+R20</f>
        <v>111.252</v>
      </c>
      <c r="Q20" s="37">
        <f>B20*$N$7</f>
        <v>16.2</v>
      </c>
      <c r="R20" s="38">
        <f>B20*$N$8</f>
        <v>10.199999999999999</v>
      </c>
      <c r="S20" s="36">
        <f>V20+W20+V20+O38+W20+R35</f>
        <v>49.109999999999992</v>
      </c>
      <c r="T20" s="37">
        <f>S20+V20+W20</f>
        <v>71.309999999999988</v>
      </c>
      <c r="U20" s="37">
        <f>T20+V20+W20</f>
        <v>93.509999999999977</v>
      </c>
      <c r="V20" s="37">
        <f>B20*$S$7</f>
        <v>14.399999999999999</v>
      </c>
      <c r="W20" s="38">
        <f>B20*$S$8</f>
        <v>7.8</v>
      </c>
    </row>
    <row r="21" spans="2:26" s="32" customFormat="1" ht="18.600000000000001" customHeight="1" x14ac:dyDescent="0.25">
      <c r="B21" s="320">
        <v>1.3</v>
      </c>
      <c r="C21" s="321"/>
      <c r="D21" s="74">
        <f>G21+H21+G21+D39+H21+G39</f>
        <v>103.096</v>
      </c>
      <c r="E21" s="43">
        <f t="shared" si="1"/>
        <v>148.596</v>
      </c>
      <c r="F21" s="43">
        <f t="shared" si="2"/>
        <v>194.096</v>
      </c>
      <c r="G21" s="43">
        <f t="shared" si="3"/>
        <v>24.7</v>
      </c>
      <c r="H21" s="44">
        <f t="shared" si="4"/>
        <v>20.8</v>
      </c>
      <c r="I21" s="74">
        <f>L21+M21+L21+H39+M21+J39</f>
        <v>83.464000000000013</v>
      </c>
      <c r="J21" s="43">
        <f t="shared" si="6"/>
        <v>121.16400000000002</v>
      </c>
      <c r="K21" s="43">
        <f t="shared" si="7"/>
        <v>158.864</v>
      </c>
      <c r="L21" s="43">
        <f t="shared" si="8"/>
        <v>22.1</v>
      </c>
      <c r="M21" s="44">
        <f t="shared" si="9"/>
        <v>15.600000000000001</v>
      </c>
      <c r="N21" s="74">
        <f>Q21+R21+Q21+L39+R21+N39</f>
        <v>63.248000000000012</v>
      </c>
      <c r="O21" s="43">
        <f t="shared" si="11"/>
        <v>91.848000000000013</v>
      </c>
      <c r="P21" s="43">
        <f t="shared" si="12"/>
        <v>120.44800000000001</v>
      </c>
      <c r="Q21" s="43">
        <f t="shared" si="13"/>
        <v>17.55</v>
      </c>
      <c r="R21" s="44">
        <f t="shared" si="14"/>
        <v>11.05</v>
      </c>
      <c r="S21" s="74">
        <f>V21+W21+V21+O39+W21+R39</f>
        <v>53.140000000000008</v>
      </c>
      <c r="T21" s="43">
        <f t="shared" si="16"/>
        <v>77.190000000000012</v>
      </c>
      <c r="U21" s="43">
        <f t="shared" si="17"/>
        <v>101.24000000000002</v>
      </c>
      <c r="V21" s="43">
        <f t="shared" si="18"/>
        <v>15.600000000000001</v>
      </c>
      <c r="W21" s="44">
        <f t="shared" si="19"/>
        <v>8.4500000000000011</v>
      </c>
    </row>
    <row r="22" spans="2:26" s="32" customFormat="1" ht="19.2" customHeight="1" x14ac:dyDescent="0.25">
      <c r="B22" s="265">
        <v>1.4</v>
      </c>
      <c r="C22" s="266"/>
      <c r="D22" s="36">
        <f>G22+H22+G22+D40+H22+G40</f>
        <v>110.88799999999999</v>
      </c>
      <c r="E22" s="37">
        <f t="shared" si="1"/>
        <v>159.88800000000001</v>
      </c>
      <c r="F22" s="37">
        <f t="shared" si="2"/>
        <v>208.88800000000001</v>
      </c>
      <c r="G22" s="37">
        <f t="shared" si="3"/>
        <v>26.599999999999998</v>
      </c>
      <c r="H22" s="38">
        <f t="shared" si="4"/>
        <v>22.4</v>
      </c>
      <c r="I22" s="36">
        <f>L22+M22+L22+H40+M22+J40</f>
        <v>89.791999999999987</v>
      </c>
      <c r="J22" s="37">
        <f t="shared" si="6"/>
        <v>130.392</v>
      </c>
      <c r="K22" s="37">
        <f t="shared" si="7"/>
        <v>170.99200000000002</v>
      </c>
      <c r="L22" s="37">
        <f t="shared" si="8"/>
        <v>23.799999999999997</v>
      </c>
      <c r="M22" s="38">
        <f t="shared" si="9"/>
        <v>16.799999999999997</v>
      </c>
      <c r="N22" s="36">
        <f>Q22+R22+Q22+L40+R22+N40</f>
        <v>68.043999999999997</v>
      </c>
      <c r="O22" s="37">
        <f t="shared" si="11"/>
        <v>98.843999999999994</v>
      </c>
      <c r="P22" s="37">
        <f t="shared" si="12"/>
        <v>129.64400000000001</v>
      </c>
      <c r="Q22" s="37">
        <f t="shared" si="13"/>
        <v>18.899999999999999</v>
      </c>
      <c r="R22" s="38">
        <f t="shared" si="14"/>
        <v>11.899999999999999</v>
      </c>
      <c r="S22" s="36">
        <f>V22+W22+V22+O40+W22+R40</f>
        <v>57.169999999999995</v>
      </c>
      <c r="T22" s="37">
        <f t="shared" si="16"/>
        <v>83.07</v>
      </c>
      <c r="U22" s="37">
        <f t="shared" si="17"/>
        <v>108.96999999999998</v>
      </c>
      <c r="V22" s="37">
        <f t="shared" si="18"/>
        <v>16.799999999999997</v>
      </c>
      <c r="W22" s="38">
        <f t="shared" si="19"/>
        <v>9.1</v>
      </c>
    </row>
    <row r="23" spans="2:26" s="32" customFormat="1" ht="19.2" customHeight="1" thickBot="1" x14ac:dyDescent="0.3">
      <c r="B23" s="267">
        <v>1.5</v>
      </c>
      <c r="C23" s="268"/>
      <c r="D23" s="39">
        <f>G23+H23+G23+D41+H23+G41</f>
        <v>118.67999999999999</v>
      </c>
      <c r="E23" s="40">
        <f t="shared" si="1"/>
        <v>171.18</v>
      </c>
      <c r="F23" s="40">
        <f t="shared" si="2"/>
        <v>223.68</v>
      </c>
      <c r="G23" s="40">
        <f t="shared" si="3"/>
        <v>28.5</v>
      </c>
      <c r="H23" s="41">
        <f t="shared" si="4"/>
        <v>24</v>
      </c>
      <c r="I23" s="39">
        <f>L23+M23+L23+H41+M23+J41</f>
        <v>96.12</v>
      </c>
      <c r="J23" s="40">
        <f t="shared" si="6"/>
        <v>139.62</v>
      </c>
      <c r="K23" s="40">
        <f t="shared" si="7"/>
        <v>183.12</v>
      </c>
      <c r="L23" s="40">
        <f t="shared" si="8"/>
        <v>25.5</v>
      </c>
      <c r="M23" s="41">
        <f t="shared" si="9"/>
        <v>18</v>
      </c>
      <c r="N23" s="39">
        <f>Q23+R23+Q23+L41+R23+N41</f>
        <v>72.84</v>
      </c>
      <c r="O23" s="40">
        <f t="shared" si="11"/>
        <v>105.84</v>
      </c>
      <c r="P23" s="40">
        <f t="shared" si="12"/>
        <v>138.84</v>
      </c>
      <c r="Q23" s="40">
        <f t="shared" si="13"/>
        <v>20.25</v>
      </c>
      <c r="R23" s="41">
        <f t="shared" si="14"/>
        <v>12.75</v>
      </c>
      <c r="S23" s="39">
        <f>V23+W23+V23+O41+W23+R41</f>
        <v>61.2</v>
      </c>
      <c r="T23" s="40">
        <f t="shared" si="16"/>
        <v>88.95</v>
      </c>
      <c r="U23" s="40">
        <f t="shared" si="17"/>
        <v>116.7</v>
      </c>
      <c r="V23" s="40">
        <f t="shared" si="18"/>
        <v>18</v>
      </c>
      <c r="W23" s="41">
        <f t="shared" si="19"/>
        <v>9.75</v>
      </c>
    </row>
    <row r="24" spans="2:26" ht="15" customHeight="1" x14ac:dyDescent="0.3">
      <c r="B24" s="1"/>
      <c r="C24" s="2"/>
      <c r="D24" s="3"/>
      <c r="E24" s="3"/>
      <c r="F24" s="3"/>
      <c r="G24" s="3"/>
      <c r="H24" s="3"/>
      <c r="I24" s="3"/>
      <c r="J24" s="3"/>
      <c r="K24" s="3"/>
      <c r="L24" s="3"/>
      <c r="M24" s="3"/>
      <c r="N24" s="3"/>
      <c r="O24" s="2"/>
      <c r="P24" s="2"/>
      <c r="Q24" s="2"/>
      <c r="R24" s="2"/>
      <c r="S24" s="2"/>
      <c r="T24" s="2"/>
      <c r="U24" s="2"/>
      <c r="V24" s="2"/>
      <c r="W24" s="2"/>
    </row>
    <row r="25" spans="2:26" ht="15" customHeight="1" x14ac:dyDescent="0.25">
      <c r="B25" s="2"/>
      <c r="C25" s="2"/>
      <c r="D25" s="2"/>
      <c r="E25" s="2"/>
      <c r="F25" s="2"/>
      <c r="G25" s="2"/>
      <c r="H25" s="2"/>
      <c r="I25" s="2"/>
      <c r="J25" s="2"/>
      <c r="K25" s="2"/>
      <c r="L25" s="2"/>
      <c r="M25" s="2"/>
      <c r="N25" s="2"/>
      <c r="O25" s="2"/>
      <c r="P25" s="2"/>
      <c r="Q25" s="2"/>
      <c r="R25" s="2"/>
      <c r="S25" s="2"/>
      <c r="T25" s="2"/>
      <c r="U25" s="2"/>
      <c r="V25" s="2"/>
      <c r="W25" s="2"/>
    </row>
    <row r="26" spans="2:26" ht="15" customHeight="1" thickBot="1" x14ac:dyDescent="0.3">
      <c r="B26" s="2"/>
      <c r="C26" s="2"/>
      <c r="D26" s="2"/>
      <c r="E26" s="2"/>
      <c r="F26" s="2"/>
      <c r="G26" s="2"/>
      <c r="H26" s="2"/>
      <c r="I26" s="2"/>
      <c r="J26" s="2"/>
      <c r="K26" s="2"/>
      <c r="L26" s="2"/>
      <c r="M26" s="2"/>
      <c r="N26" s="2"/>
      <c r="O26" s="2"/>
      <c r="P26" s="2"/>
      <c r="Q26" s="2"/>
      <c r="R26" s="2"/>
      <c r="S26" s="2"/>
      <c r="T26" s="2"/>
      <c r="U26" s="2"/>
      <c r="V26" s="2"/>
      <c r="W26" s="2"/>
    </row>
    <row r="27" spans="2:26" ht="15" customHeight="1" x14ac:dyDescent="0.25">
      <c r="B27" s="317" t="s">
        <v>27</v>
      </c>
      <c r="C27" s="318"/>
      <c r="D27" s="317" t="s">
        <v>20</v>
      </c>
      <c r="E27" s="319"/>
      <c r="F27" s="319"/>
      <c r="G27" s="318"/>
      <c r="H27" s="317" t="s">
        <v>105</v>
      </c>
      <c r="I27" s="319"/>
      <c r="J27" s="318"/>
      <c r="K27" s="229"/>
      <c r="L27" s="317" t="s">
        <v>104</v>
      </c>
      <c r="M27" s="319"/>
      <c r="N27" s="318"/>
      <c r="O27" s="317" t="s">
        <v>103</v>
      </c>
      <c r="P27" s="319"/>
      <c r="Q27" s="319"/>
      <c r="R27" s="318"/>
      <c r="S27" s="2"/>
      <c r="T27" s="2"/>
      <c r="U27" s="2"/>
      <c r="V27" s="2"/>
      <c r="W27" s="2"/>
    </row>
    <row r="28" spans="2:26" ht="52.2" customHeight="1" thickBot="1" x14ac:dyDescent="0.3">
      <c r="B28" s="27" t="s">
        <v>28</v>
      </c>
      <c r="C28" s="80" t="s">
        <v>7</v>
      </c>
      <c r="D28" s="84" t="s">
        <v>6</v>
      </c>
      <c r="E28" s="29" t="s">
        <v>7</v>
      </c>
      <c r="F28" s="209"/>
      <c r="G28" s="30" t="s">
        <v>8</v>
      </c>
      <c r="H28" s="84" t="s">
        <v>6</v>
      </c>
      <c r="I28" s="29" t="s">
        <v>7</v>
      </c>
      <c r="J28" s="30" t="s">
        <v>8</v>
      </c>
      <c r="K28" s="214"/>
      <c r="L28" s="84" t="s">
        <v>6</v>
      </c>
      <c r="M28" s="29" t="s">
        <v>7</v>
      </c>
      <c r="N28" s="30" t="s">
        <v>8</v>
      </c>
      <c r="O28" s="84" t="s">
        <v>6</v>
      </c>
      <c r="P28" s="212"/>
      <c r="Q28" s="29" t="s">
        <v>7</v>
      </c>
      <c r="R28" s="30" t="s">
        <v>8</v>
      </c>
      <c r="S28" s="2"/>
      <c r="T28" s="2"/>
      <c r="U28" s="2"/>
      <c r="V28" s="2"/>
      <c r="W28" s="2"/>
      <c r="X28" s="2"/>
      <c r="Y28" s="2"/>
      <c r="Z28" s="2"/>
    </row>
    <row r="29" spans="2:26" ht="12.6" customHeight="1" x14ac:dyDescent="0.25">
      <c r="B29" s="24">
        <v>0.3</v>
      </c>
      <c r="C29" s="81">
        <f>0.66*B29</f>
        <v>0.19800000000000001</v>
      </c>
      <c r="D29" s="85">
        <f>E29*($D$9)</f>
        <v>2.3760000000000003</v>
      </c>
      <c r="E29" s="25">
        <f t="shared" ref="E29:E41" si="20">0.66*B29</f>
        <v>0.19800000000000001</v>
      </c>
      <c r="F29" s="221"/>
      <c r="G29" s="26">
        <f>0.15*$D$9</f>
        <v>1.7999999999999998</v>
      </c>
      <c r="H29" s="85">
        <f>I29*($I$9)</f>
        <v>1.5840000000000001</v>
      </c>
      <c r="I29" s="25">
        <f t="shared" ref="I29:I41" si="21">0.66*B29</f>
        <v>0.19800000000000001</v>
      </c>
      <c r="J29" s="26">
        <f>0.15*$I$9</f>
        <v>1.2</v>
      </c>
      <c r="K29" s="224"/>
      <c r="L29" s="85">
        <f>M29*($N$9)</f>
        <v>1.1880000000000002</v>
      </c>
      <c r="M29" s="25">
        <f t="shared" ref="M29:M41" si="22">0.66*B29</f>
        <v>0.19800000000000001</v>
      </c>
      <c r="N29" s="26">
        <f>0.15*$N$9</f>
        <v>0.89999999999999991</v>
      </c>
      <c r="O29" s="85">
        <f>Q29*($S$9)</f>
        <v>0.99</v>
      </c>
      <c r="P29" s="227"/>
      <c r="Q29" s="25">
        <f t="shared" ref="Q29:Q41" si="23">0.66*B29</f>
        <v>0.19800000000000001</v>
      </c>
      <c r="R29" s="26">
        <f>0.15*$S$9</f>
        <v>0.75</v>
      </c>
      <c r="S29" s="2"/>
      <c r="T29" s="2"/>
      <c r="U29" s="2"/>
      <c r="V29" s="2"/>
      <c r="W29" s="2"/>
      <c r="X29" s="2"/>
      <c r="Y29" s="2"/>
      <c r="Z29" s="2"/>
    </row>
    <row r="30" spans="2:26" ht="12.6" customHeight="1" x14ac:dyDescent="0.25">
      <c r="B30" s="21">
        <v>0.4</v>
      </c>
      <c r="C30" s="82">
        <f>0.66*B30</f>
        <v>0.26400000000000001</v>
      </c>
      <c r="D30" s="85">
        <f t="shared" ref="D30:D41" si="24">E30*($D$9)</f>
        <v>3.1680000000000001</v>
      </c>
      <c r="E30" s="18">
        <f t="shared" si="20"/>
        <v>0.26400000000000001</v>
      </c>
      <c r="F30" s="221"/>
      <c r="G30" s="26">
        <f t="shared" ref="G30:G41" si="25">0.15*$D$9</f>
        <v>1.7999999999999998</v>
      </c>
      <c r="H30" s="85">
        <f t="shared" ref="H30:H41" si="26">I30*($I$9)</f>
        <v>2.1120000000000001</v>
      </c>
      <c r="I30" s="18">
        <f t="shared" si="21"/>
        <v>0.26400000000000001</v>
      </c>
      <c r="J30" s="26">
        <f t="shared" ref="J30:J41" si="27">0.15*$I$9</f>
        <v>1.2</v>
      </c>
      <c r="K30" s="224"/>
      <c r="L30" s="85">
        <f t="shared" ref="L30:L41" si="28">M30*($N$9)</f>
        <v>1.5840000000000001</v>
      </c>
      <c r="M30" s="18">
        <f t="shared" si="22"/>
        <v>0.26400000000000001</v>
      </c>
      <c r="N30" s="26">
        <f t="shared" ref="N30:N41" si="29">0.15*$N$9</f>
        <v>0.89999999999999991</v>
      </c>
      <c r="O30" s="85">
        <f t="shared" ref="O30:O41" si="30">Q30*($S$9)</f>
        <v>1.32</v>
      </c>
      <c r="P30" s="227"/>
      <c r="Q30" s="18">
        <f t="shared" si="23"/>
        <v>0.26400000000000001</v>
      </c>
      <c r="R30" s="26">
        <f t="shared" ref="R30:R41" si="31">0.15*$S$9</f>
        <v>0.75</v>
      </c>
      <c r="S30" s="2"/>
      <c r="T30" s="2"/>
      <c r="U30" s="2"/>
      <c r="V30" s="2"/>
      <c r="W30" s="2"/>
      <c r="X30" s="2"/>
      <c r="Y30" s="2"/>
      <c r="Z30" s="2"/>
    </row>
    <row r="31" spans="2:26" ht="12.6" customHeight="1" x14ac:dyDescent="0.25">
      <c r="B31" s="22">
        <v>0.5</v>
      </c>
      <c r="C31" s="82">
        <f>0.66*B31</f>
        <v>0.33</v>
      </c>
      <c r="D31" s="85">
        <f t="shared" si="24"/>
        <v>3.96</v>
      </c>
      <c r="E31" s="18">
        <f t="shared" si="20"/>
        <v>0.33</v>
      </c>
      <c r="F31" s="221"/>
      <c r="G31" s="26">
        <f t="shared" si="25"/>
        <v>1.7999999999999998</v>
      </c>
      <c r="H31" s="85">
        <f t="shared" si="26"/>
        <v>2.64</v>
      </c>
      <c r="I31" s="18">
        <f t="shared" si="21"/>
        <v>0.33</v>
      </c>
      <c r="J31" s="26">
        <f t="shared" si="27"/>
        <v>1.2</v>
      </c>
      <c r="K31" s="224"/>
      <c r="L31" s="85">
        <f t="shared" si="28"/>
        <v>1.98</v>
      </c>
      <c r="M31" s="18">
        <f t="shared" si="22"/>
        <v>0.33</v>
      </c>
      <c r="N31" s="26">
        <f t="shared" si="29"/>
        <v>0.89999999999999991</v>
      </c>
      <c r="O31" s="85">
        <f t="shared" si="30"/>
        <v>1.6500000000000001</v>
      </c>
      <c r="P31" s="227"/>
      <c r="Q31" s="18">
        <f t="shared" si="23"/>
        <v>0.33</v>
      </c>
      <c r="R31" s="26">
        <f t="shared" si="31"/>
        <v>0.75</v>
      </c>
      <c r="S31" s="2"/>
      <c r="T31" s="2"/>
      <c r="U31" s="2"/>
      <c r="V31" s="2"/>
      <c r="W31" s="2"/>
      <c r="X31" s="2"/>
      <c r="Y31" s="2"/>
      <c r="Z31" s="2"/>
    </row>
    <row r="32" spans="2:26" ht="12" customHeight="1" x14ac:dyDescent="0.25">
      <c r="B32" s="22">
        <v>0.6</v>
      </c>
      <c r="C32" s="82">
        <f>0.67*B32</f>
        <v>0.40200000000000002</v>
      </c>
      <c r="D32" s="85">
        <f t="shared" si="24"/>
        <v>4.7520000000000007</v>
      </c>
      <c r="E32" s="18">
        <f t="shared" si="20"/>
        <v>0.39600000000000002</v>
      </c>
      <c r="F32" s="221"/>
      <c r="G32" s="26">
        <f t="shared" si="25"/>
        <v>1.7999999999999998</v>
      </c>
      <c r="H32" s="85">
        <f t="shared" si="26"/>
        <v>3.1680000000000001</v>
      </c>
      <c r="I32" s="18">
        <f t="shared" si="21"/>
        <v>0.39600000000000002</v>
      </c>
      <c r="J32" s="26">
        <f t="shared" si="27"/>
        <v>1.2</v>
      </c>
      <c r="K32" s="224"/>
      <c r="L32" s="85">
        <f t="shared" si="28"/>
        <v>2.3760000000000003</v>
      </c>
      <c r="M32" s="18">
        <f t="shared" si="22"/>
        <v>0.39600000000000002</v>
      </c>
      <c r="N32" s="26">
        <f t="shared" si="29"/>
        <v>0.89999999999999991</v>
      </c>
      <c r="O32" s="85">
        <f t="shared" si="30"/>
        <v>1.98</v>
      </c>
      <c r="P32" s="227"/>
      <c r="Q32" s="18">
        <f t="shared" si="23"/>
        <v>0.39600000000000002</v>
      </c>
      <c r="R32" s="26">
        <f t="shared" si="31"/>
        <v>0.75</v>
      </c>
      <c r="S32" s="2"/>
      <c r="T32" s="2"/>
      <c r="U32" s="2"/>
      <c r="V32" s="2"/>
      <c r="W32" s="2"/>
      <c r="X32" s="2"/>
      <c r="Y32" s="2"/>
      <c r="Z32" s="2"/>
    </row>
    <row r="33" spans="2:26" ht="12" customHeight="1" x14ac:dyDescent="0.25">
      <c r="B33" s="22">
        <v>0.7</v>
      </c>
      <c r="C33" s="82">
        <f t="shared" ref="C33:C41" si="32">0.67*B33</f>
        <v>0.46899999999999997</v>
      </c>
      <c r="D33" s="85">
        <f t="shared" si="24"/>
        <v>5.5439999999999996</v>
      </c>
      <c r="E33" s="18">
        <f t="shared" si="20"/>
        <v>0.46199999999999997</v>
      </c>
      <c r="F33" s="221"/>
      <c r="G33" s="26">
        <f t="shared" si="25"/>
        <v>1.7999999999999998</v>
      </c>
      <c r="H33" s="85">
        <f t="shared" si="26"/>
        <v>3.6959999999999997</v>
      </c>
      <c r="I33" s="18">
        <f t="shared" si="21"/>
        <v>0.46199999999999997</v>
      </c>
      <c r="J33" s="26">
        <f t="shared" si="27"/>
        <v>1.2</v>
      </c>
      <c r="K33" s="224"/>
      <c r="L33" s="85">
        <f t="shared" si="28"/>
        <v>2.7719999999999998</v>
      </c>
      <c r="M33" s="18">
        <f t="shared" si="22"/>
        <v>0.46199999999999997</v>
      </c>
      <c r="N33" s="26">
        <f t="shared" si="29"/>
        <v>0.89999999999999991</v>
      </c>
      <c r="O33" s="85">
        <f t="shared" si="30"/>
        <v>2.3099999999999996</v>
      </c>
      <c r="P33" s="227"/>
      <c r="Q33" s="18">
        <f t="shared" si="23"/>
        <v>0.46199999999999997</v>
      </c>
      <c r="R33" s="26">
        <f t="shared" si="31"/>
        <v>0.75</v>
      </c>
      <c r="S33" s="2"/>
      <c r="T33" s="2"/>
      <c r="U33" s="2"/>
      <c r="V33" s="2"/>
      <c r="W33" s="2"/>
      <c r="X33" s="2"/>
      <c r="Y33" s="2"/>
      <c r="Z33" s="2"/>
    </row>
    <row r="34" spans="2:26" ht="12.6" customHeight="1" x14ac:dyDescent="0.25">
      <c r="B34" s="22">
        <v>0.8</v>
      </c>
      <c r="C34" s="82">
        <f t="shared" si="32"/>
        <v>0.53600000000000003</v>
      </c>
      <c r="D34" s="85">
        <f t="shared" si="24"/>
        <v>6.3360000000000003</v>
      </c>
      <c r="E34" s="18">
        <f t="shared" si="20"/>
        <v>0.52800000000000002</v>
      </c>
      <c r="F34" s="221"/>
      <c r="G34" s="26">
        <f t="shared" si="25"/>
        <v>1.7999999999999998</v>
      </c>
      <c r="H34" s="85">
        <f t="shared" si="26"/>
        <v>4.2240000000000002</v>
      </c>
      <c r="I34" s="18">
        <f t="shared" si="21"/>
        <v>0.52800000000000002</v>
      </c>
      <c r="J34" s="26">
        <f t="shared" si="27"/>
        <v>1.2</v>
      </c>
      <c r="K34" s="224"/>
      <c r="L34" s="85">
        <f t="shared" si="28"/>
        <v>3.1680000000000001</v>
      </c>
      <c r="M34" s="18">
        <f t="shared" si="22"/>
        <v>0.52800000000000002</v>
      </c>
      <c r="N34" s="26">
        <f t="shared" si="29"/>
        <v>0.89999999999999991</v>
      </c>
      <c r="O34" s="85">
        <f t="shared" si="30"/>
        <v>2.64</v>
      </c>
      <c r="P34" s="227"/>
      <c r="Q34" s="18">
        <f t="shared" si="23"/>
        <v>0.52800000000000002</v>
      </c>
      <c r="R34" s="26">
        <f t="shared" si="31"/>
        <v>0.75</v>
      </c>
      <c r="S34" s="2"/>
      <c r="T34" s="2"/>
      <c r="U34" s="2"/>
      <c r="V34" s="2"/>
      <c r="W34" s="2"/>
      <c r="X34" s="2"/>
      <c r="Y34" s="2"/>
      <c r="Z34" s="2"/>
    </row>
    <row r="35" spans="2:26" ht="12.6" customHeight="1" x14ac:dyDescent="0.25">
      <c r="B35" s="22">
        <v>0.9</v>
      </c>
      <c r="C35" s="82">
        <f t="shared" si="32"/>
        <v>0.60300000000000009</v>
      </c>
      <c r="D35" s="85">
        <f t="shared" si="24"/>
        <v>7.128000000000001</v>
      </c>
      <c r="E35" s="18">
        <f t="shared" si="20"/>
        <v>0.59400000000000008</v>
      </c>
      <c r="F35" s="221"/>
      <c r="G35" s="26">
        <f t="shared" si="25"/>
        <v>1.7999999999999998</v>
      </c>
      <c r="H35" s="85">
        <f t="shared" si="26"/>
        <v>4.7520000000000007</v>
      </c>
      <c r="I35" s="18">
        <f t="shared" si="21"/>
        <v>0.59400000000000008</v>
      </c>
      <c r="J35" s="26">
        <f t="shared" si="27"/>
        <v>1.2</v>
      </c>
      <c r="K35" s="224"/>
      <c r="L35" s="85">
        <f t="shared" si="28"/>
        <v>3.5640000000000005</v>
      </c>
      <c r="M35" s="18">
        <f t="shared" si="22"/>
        <v>0.59400000000000008</v>
      </c>
      <c r="N35" s="26">
        <f t="shared" si="29"/>
        <v>0.89999999999999991</v>
      </c>
      <c r="O35" s="85">
        <f t="shared" si="30"/>
        <v>2.9700000000000006</v>
      </c>
      <c r="P35" s="227"/>
      <c r="Q35" s="18">
        <f t="shared" si="23"/>
        <v>0.59400000000000008</v>
      </c>
      <c r="R35" s="26">
        <f t="shared" si="31"/>
        <v>0.75</v>
      </c>
      <c r="S35" s="2"/>
      <c r="T35" s="2"/>
      <c r="U35" s="2"/>
      <c r="V35" s="2"/>
      <c r="W35" s="2"/>
      <c r="X35" s="2"/>
      <c r="Y35" s="2"/>
      <c r="Z35" s="2"/>
    </row>
    <row r="36" spans="2:26" ht="12.75" customHeight="1" x14ac:dyDescent="0.25">
      <c r="B36" s="22">
        <v>1</v>
      </c>
      <c r="C36" s="82">
        <f t="shared" si="32"/>
        <v>0.67</v>
      </c>
      <c r="D36" s="85">
        <f>E36*($D$9)</f>
        <v>7.92</v>
      </c>
      <c r="E36" s="18">
        <f>0.66*B36</f>
        <v>0.66</v>
      </c>
      <c r="F36" s="221"/>
      <c r="G36" s="26">
        <f t="shared" si="25"/>
        <v>1.7999999999999998</v>
      </c>
      <c r="H36" s="85">
        <f>I36*($I$9)</f>
        <v>5.28</v>
      </c>
      <c r="I36" s="18">
        <f t="shared" si="21"/>
        <v>0.66</v>
      </c>
      <c r="J36" s="26">
        <f t="shared" si="27"/>
        <v>1.2</v>
      </c>
      <c r="K36" s="224"/>
      <c r="L36" s="85">
        <f>M36*($N$9)</f>
        <v>3.96</v>
      </c>
      <c r="M36" s="18">
        <f t="shared" si="22"/>
        <v>0.66</v>
      </c>
      <c r="N36" s="26">
        <f t="shared" si="29"/>
        <v>0.89999999999999991</v>
      </c>
      <c r="O36" s="85">
        <f>Q36*($S$9)</f>
        <v>3.3000000000000003</v>
      </c>
      <c r="P36" s="227"/>
      <c r="Q36" s="18">
        <f t="shared" si="23"/>
        <v>0.66</v>
      </c>
      <c r="R36" s="26">
        <f t="shared" si="31"/>
        <v>0.75</v>
      </c>
      <c r="S36" s="2"/>
      <c r="T36" s="2"/>
      <c r="U36" s="2"/>
      <c r="V36" s="2"/>
      <c r="W36" s="2"/>
      <c r="X36" s="2"/>
      <c r="Y36" s="2"/>
      <c r="Z36" s="2"/>
    </row>
    <row r="37" spans="2:26" ht="12.6" customHeight="1" x14ac:dyDescent="0.25">
      <c r="B37" s="22">
        <v>1.1000000000000001</v>
      </c>
      <c r="C37" s="82">
        <f t="shared" si="32"/>
        <v>0.7370000000000001</v>
      </c>
      <c r="D37" s="85">
        <f>E37*($D$9)</f>
        <v>8.7120000000000015</v>
      </c>
      <c r="E37" s="18">
        <f>0.66*B37</f>
        <v>0.72600000000000009</v>
      </c>
      <c r="F37" s="221"/>
      <c r="G37" s="26">
        <f t="shared" si="25"/>
        <v>1.7999999999999998</v>
      </c>
      <c r="H37" s="85">
        <f>I37*($I$9)</f>
        <v>5.8080000000000007</v>
      </c>
      <c r="I37" s="18">
        <f t="shared" si="21"/>
        <v>0.72600000000000009</v>
      </c>
      <c r="J37" s="26">
        <f t="shared" si="27"/>
        <v>1.2</v>
      </c>
      <c r="K37" s="224"/>
      <c r="L37" s="85">
        <f>M37*($N$9)</f>
        <v>4.3560000000000008</v>
      </c>
      <c r="M37" s="18">
        <f t="shared" si="22"/>
        <v>0.72600000000000009</v>
      </c>
      <c r="N37" s="26">
        <f t="shared" si="29"/>
        <v>0.89999999999999991</v>
      </c>
      <c r="O37" s="85">
        <f>Q37*($S$9)</f>
        <v>3.6300000000000003</v>
      </c>
      <c r="P37" s="227"/>
      <c r="Q37" s="18">
        <f t="shared" si="23"/>
        <v>0.72600000000000009</v>
      </c>
      <c r="R37" s="26">
        <f t="shared" si="31"/>
        <v>0.75</v>
      </c>
      <c r="S37" s="2"/>
      <c r="T37" s="2"/>
      <c r="U37" s="2"/>
      <c r="V37" s="2"/>
      <c r="W37" s="2"/>
      <c r="X37" s="2"/>
      <c r="Y37" s="2"/>
      <c r="Z37" s="2"/>
    </row>
    <row r="38" spans="2:26" ht="12" customHeight="1" x14ac:dyDescent="0.25">
      <c r="B38" s="22">
        <v>1.2</v>
      </c>
      <c r="C38" s="82">
        <f t="shared" si="32"/>
        <v>0.80400000000000005</v>
      </c>
      <c r="D38" s="86">
        <f>E38*($D$9)</f>
        <v>9.5040000000000013</v>
      </c>
      <c r="E38" s="18">
        <f>0.66*B38</f>
        <v>0.79200000000000004</v>
      </c>
      <c r="F38" s="222"/>
      <c r="G38" s="79">
        <f t="shared" si="25"/>
        <v>1.7999999999999998</v>
      </c>
      <c r="H38" s="86">
        <f>I38*($I$9)</f>
        <v>6.3360000000000003</v>
      </c>
      <c r="I38" s="18">
        <f t="shared" si="21"/>
        <v>0.79200000000000004</v>
      </c>
      <c r="J38" s="79">
        <f t="shared" si="27"/>
        <v>1.2</v>
      </c>
      <c r="K38" s="225"/>
      <c r="L38" s="86">
        <f>M38*($N$9)</f>
        <v>4.7520000000000007</v>
      </c>
      <c r="M38" s="18">
        <f t="shared" si="22"/>
        <v>0.79200000000000004</v>
      </c>
      <c r="N38" s="79">
        <f t="shared" si="29"/>
        <v>0.89999999999999991</v>
      </c>
      <c r="O38" s="86">
        <f>Q38*($S$9)</f>
        <v>3.96</v>
      </c>
      <c r="P38" s="148"/>
      <c r="Q38" s="18">
        <f t="shared" si="23"/>
        <v>0.79200000000000004</v>
      </c>
      <c r="R38" s="79">
        <f t="shared" si="31"/>
        <v>0.75</v>
      </c>
      <c r="S38" s="2"/>
      <c r="T38" s="2"/>
      <c r="U38" s="2"/>
      <c r="V38" s="2"/>
      <c r="W38" s="2"/>
      <c r="X38" s="2"/>
      <c r="Y38" s="2"/>
      <c r="Z38" s="2"/>
    </row>
    <row r="39" spans="2:26" ht="12" customHeight="1" x14ac:dyDescent="0.25">
      <c r="B39" s="78">
        <v>1.3</v>
      </c>
      <c r="C39" s="81">
        <f t="shared" si="32"/>
        <v>0.87100000000000011</v>
      </c>
      <c r="D39" s="85">
        <f t="shared" si="24"/>
        <v>10.296000000000001</v>
      </c>
      <c r="E39" s="25">
        <f t="shared" si="20"/>
        <v>0.8580000000000001</v>
      </c>
      <c r="F39" s="221"/>
      <c r="G39" s="26">
        <f t="shared" si="25"/>
        <v>1.7999999999999998</v>
      </c>
      <c r="H39" s="85">
        <f t="shared" si="26"/>
        <v>6.8640000000000008</v>
      </c>
      <c r="I39" s="25">
        <f t="shared" si="21"/>
        <v>0.8580000000000001</v>
      </c>
      <c r="J39" s="26">
        <f t="shared" si="27"/>
        <v>1.2</v>
      </c>
      <c r="K39" s="224"/>
      <c r="L39" s="85">
        <f t="shared" si="28"/>
        <v>5.1480000000000006</v>
      </c>
      <c r="M39" s="25">
        <f t="shared" si="22"/>
        <v>0.8580000000000001</v>
      </c>
      <c r="N39" s="26">
        <f t="shared" si="29"/>
        <v>0.89999999999999991</v>
      </c>
      <c r="O39" s="85">
        <f t="shared" si="30"/>
        <v>4.2900000000000009</v>
      </c>
      <c r="P39" s="227"/>
      <c r="Q39" s="25">
        <f t="shared" si="23"/>
        <v>0.8580000000000001</v>
      </c>
      <c r="R39" s="26">
        <f t="shared" si="31"/>
        <v>0.75</v>
      </c>
      <c r="S39" s="2"/>
      <c r="T39" s="2"/>
      <c r="U39" s="2"/>
      <c r="V39" s="2"/>
      <c r="W39" s="2"/>
      <c r="X39" s="2"/>
      <c r="Y39" s="2"/>
      <c r="Z39" s="2"/>
    </row>
    <row r="40" spans="2:26" x14ac:dyDescent="0.25">
      <c r="B40" s="22">
        <v>1.4</v>
      </c>
      <c r="C40" s="82">
        <f t="shared" si="32"/>
        <v>0.93799999999999994</v>
      </c>
      <c r="D40" s="85">
        <f t="shared" si="24"/>
        <v>11.087999999999999</v>
      </c>
      <c r="E40" s="18">
        <f t="shared" si="20"/>
        <v>0.92399999999999993</v>
      </c>
      <c r="F40" s="221"/>
      <c r="G40" s="26">
        <f t="shared" si="25"/>
        <v>1.7999999999999998</v>
      </c>
      <c r="H40" s="85">
        <f t="shared" si="26"/>
        <v>7.3919999999999995</v>
      </c>
      <c r="I40" s="18">
        <f t="shared" si="21"/>
        <v>0.92399999999999993</v>
      </c>
      <c r="J40" s="26">
        <f t="shared" si="27"/>
        <v>1.2</v>
      </c>
      <c r="K40" s="224"/>
      <c r="L40" s="85">
        <f t="shared" si="28"/>
        <v>5.5439999999999996</v>
      </c>
      <c r="M40" s="18">
        <f t="shared" si="22"/>
        <v>0.92399999999999993</v>
      </c>
      <c r="N40" s="26">
        <f t="shared" si="29"/>
        <v>0.89999999999999991</v>
      </c>
      <c r="O40" s="85">
        <f t="shared" si="30"/>
        <v>4.6199999999999992</v>
      </c>
      <c r="P40" s="227"/>
      <c r="Q40" s="18">
        <f t="shared" si="23"/>
        <v>0.92399999999999993</v>
      </c>
      <c r="R40" s="26">
        <f t="shared" si="31"/>
        <v>0.75</v>
      </c>
      <c r="S40" s="2"/>
      <c r="T40" s="2"/>
      <c r="U40" s="2"/>
      <c r="V40" s="2"/>
      <c r="W40" s="2"/>
      <c r="X40" s="2"/>
      <c r="Y40" s="2"/>
      <c r="Z40" s="2"/>
    </row>
    <row r="41" spans="2:26" ht="13.8" thickBot="1" x14ac:dyDescent="0.3">
      <c r="B41" s="23">
        <v>1.5</v>
      </c>
      <c r="C41" s="83">
        <f t="shared" si="32"/>
        <v>1.0050000000000001</v>
      </c>
      <c r="D41" s="87">
        <f t="shared" si="24"/>
        <v>11.879999999999999</v>
      </c>
      <c r="E41" s="19">
        <f t="shared" si="20"/>
        <v>0.99</v>
      </c>
      <c r="F41" s="223"/>
      <c r="G41" s="16">
        <f t="shared" si="25"/>
        <v>1.7999999999999998</v>
      </c>
      <c r="H41" s="87">
        <f t="shared" si="26"/>
        <v>7.92</v>
      </c>
      <c r="I41" s="19">
        <f t="shared" si="21"/>
        <v>0.99</v>
      </c>
      <c r="J41" s="16">
        <f t="shared" si="27"/>
        <v>1.2</v>
      </c>
      <c r="K41" s="226"/>
      <c r="L41" s="87">
        <f t="shared" si="28"/>
        <v>5.9399999999999995</v>
      </c>
      <c r="M41" s="19">
        <f t="shared" si="22"/>
        <v>0.99</v>
      </c>
      <c r="N41" s="16">
        <f t="shared" si="29"/>
        <v>0.89999999999999991</v>
      </c>
      <c r="O41" s="87">
        <f t="shared" si="30"/>
        <v>4.95</v>
      </c>
      <c r="P41" s="228"/>
      <c r="Q41" s="19">
        <f t="shared" si="23"/>
        <v>0.99</v>
      </c>
      <c r="R41" s="16">
        <f t="shared" si="31"/>
        <v>0.75</v>
      </c>
      <c r="S41" s="2"/>
      <c r="T41" s="2"/>
      <c r="U41" s="2"/>
      <c r="V41" s="2"/>
      <c r="W41" s="2"/>
      <c r="X41" s="2"/>
      <c r="Y41" s="2"/>
      <c r="Z41" s="2"/>
    </row>
    <row r="42" spans="2:26" x14ac:dyDescent="0.25">
      <c r="B42" s="2"/>
      <c r="C42" s="2"/>
      <c r="D42" s="2"/>
      <c r="E42" s="2"/>
      <c r="F42" s="2"/>
      <c r="G42" s="2"/>
      <c r="H42" s="2"/>
      <c r="I42" s="2"/>
      <c r="J42" s="2"/>
      <c r="K42" s="2"/>
      <c r="L42" s="2"/>
      <c r="M42" s="2"/>
      <c r="N42" s="2"/>
      <c r="O42" s="2"/>
      <c r="P42" s="2"/>
      <c r="Q42" s="2"/>
      <c r="R42" s="2"/>
      <c r="S42" s="2"/>
      <c r="T42" s="2"/>
      <c r="U42" s="2"/>
      <c r="V42" s="2"/>
      <c r="W42" s="2"/>
    </row>
    <row r="43" spans="2:26" x14ac:dyDescent="0.25">
      <c r="B43" s="2"/>
      <c r="C43" s="2"/>
      <c r="D43" s="2"/>
      <c r="E43" s="2"/>
      <c r="G43" s="2"/>
      <c r="H43" s="2"/>
      <c r="I43" s="2"/>
      <c r="J43" s="2"/>
      <c r="K43" s="2"/>
      <c r="L43" s="2"/>
      <c r="M43" s="2"/>
      <c r="N43" s="2"/>
      <c r="O43" s="5"/>
      <c r="P43" s="5"/>
      <c r="Q43" s="2"/>
      <c r="R43" s="2"/>
      <c r="S43" s="2"/>
      <c r="T43" s="2"/>
      <c r="U43" s="2"/>
      <c r="V43" s="2"/>
      <c r="W43" s="2"/>
    </row>
    <row r="44" spans="2:26" x14ac:dyDescent="0.25">
      <c r="B44" s="2"/>
      <c r="C44" s="2"/>
      <c r="D44" s="2"/>
      <c r="E44" s="2"/>
      <c r="F44" s="54"/>
      <c r="G44" s="55"/>
      <c r="H44" s="55"/>
      <c r="I44" s="55"/>
      <c r="J44" s="55"/>
      <c r="K44" s="55"/>
      <c r="L44" s="55"/>
      <c r="M44" s="55"/>
      <c r="N44" s="55"/>
      <c r="O44" s="55"/>
      <c r="P44" s="55"/>
      <c r="Q44" s="2"/>
      <c r="R44" s="2"/>
      <c r="S44" s="2"/>
      <c r="T44" s="2"/>
      <c r="U44" s="2"/>
      <c r="V44" s="2"/>
      <c r="W44" s="2"/>
    </row>
    <row r="45" spans="2:26" x14ac:dyDescent="0.25">
      <c r="B45" s="2" t="s">
        <v>55</v>
      </c>
      <c r="C45" s="2">
        <f>H4*0.925</f>
        <v>46.25</v>
      </c>
      <c r="D45" s="2">
        <f>H4*1.075</f>
        <v>53.75</v>
      </c>
      <c r="E45" s="2" t="s">
        <v>54</v>
      </c>
      <c r="F45" s="55"/>
      <c r="G45" s="55"/>
      <c r="H45" s="55"/>
      <c r="I45" s="55"/>
      <c r="J45" s="55"/>
      <c r="K45" s="55"/>
      <c r="L45" s="55"/>
      <c r="M45" s="55"/>
      <c r="N45" s="55"/>
      <c r="O45" s="55"/>
      <c r="P45" s="55"/>
      <c r="Q45" s="2"/>
      <c r="R45" s="2"/>
      <c r="S45" s="2"/>
      <c r="T45" s="2"/>
      <c r="U45" s="2"/>
      <c r="V45" s="2"/>
      <c r="W45" s="2"/>
    </row>
    <row r="46" spans="2:26" x14ac:dyDescent="0.25">
      <c r="B46" s="2"/>
      <c r="C46" s="2"/>
      <c r="D46" s="2"/>
      <c r="E46" s="2"/>
      <c r="F46" s="55"/>
      <c r="G46" s="55"/>
      <c r="H46" s="55"/>
      <c r="I46" s="55"/>
      <c r="J46" s="55"/>
      <c r="K46" s="55"/>
      <c r="L46" s="55"/>
      <c r="M46" s="55"/>
      <c r="N46" s="55"/>
      <c r="O46" s="55"/>
      <c r="P46" s="55"/>
      <c r="Q46" s="2"/>
      <c r="R46" s="2"/>
      <c r="S46" s="2"/>
      <c r="T46" s="2"/>
      <c r="U46" s="2"/>
      <c r="V46" s="2"/>
      <c r="W46" s="2"/>
    </row>
    <row r="47" spans="2:26" x14ac:dyDescent="0.25">
      <c r="B47" s="2"/>
      <c r="C47" s="2"/>
      <c r="D47" s="2"/>
      <c r="E47" s="2"/>
      <c r="F47" s="55"/>
      <c r="G47" s="55"/>
      <c r="H47" s="55"/>
      <c r="I47" s="55"/>
      <c r="J47" s="55"/>
      <c r="K47" s="55"/>
      <c r="L47" s="55"/>
      <c r="M47" s="55"/>
      <c r="N47" s="55"/>
      <c r="O47" s="55"/>
      <c r="P47" s="55"/>
      <c r="Q47" s="2"/>
      <c r="R47" s="2"/>
      <c r="S47" s="2"/>
      <c r="T47" s="2"/>
      <c r="U47" s="2"/>
      <c r="V47" s="2"/>
      <c r="W47" s="2"/>
    </row>
    <row r="48" spans="2:26" x14ac:dyDescent="0.25">
      <c r="B48" s="2"/>
      <c r="C48" s="2"/>
      <c r="D48" s="2"/>
      <c r="E48" s="2"/>
      <c r="F48" s="55"/>
      <c r="G48" s="55"/>
      <c r="H48" s="55"/>
      <c r="I48" s="55"/>
      <c r="J48" s="55"/>
      <c r="K48" s="55"/>
      <c r="L48" s="55"/>
      <c r="M48" s="55"/>
      <c r="N48" s="55"/>
      <c r="O48" s="55"/>
      <c r="P48" s="55"/>
      <c r="Q48" s="2"/>
      <c r="R48" s="2"/>
      <c r="S48" s="2"/>
      <c r="T48" s="2"/>
      <c r="U48" s="2"/>
      <c r="V48" s="2"/>
      <c r="W48" s="2"/>
    </row>
    <row r="49" spans="2:23" x14ac:dyDescent="0.25">
      <c r="B49" s="2"/>
      <c r="C49" s="2"/>
      <c r="D49" s="2"/>
      <c r="E49" s="2"/>
      <c r="F49" s="55"/>
      <c r="G49" s="55"/>
      <c r="H49" s="55"/>
      <c r="I49" s="55"/>
      <c r="J49" s="55"/>
      <c r="K49" s="55"/>
      <c r="L49" s="55"/>
      <c r="M49" s="55"/>
      <c r="N49" s="55"/>
      <c r="O49" s="55"/>
      <c r="P49" s="55"/>
      <c r="Q49" s="2"/>
      <c r="R49" s="2"/>
      <c r="S49" s="2"/>
      <c r="T49" s="2"/>
      <c r="U49" s="2"/>
      <c r="V49" s="2"/>
      <c r="W49" s="2"/>
    </row>
    <row r="50" spans="2:23" x14ac:dyDescent="0.25">
      <c r="B50" s="2"/>
      <c r="C50" s="2"/>
      <c r="D50" s="2"/>
      <c r="E50" s="2"/>
      <c r="F50" s="55"/>
      <c r="G50" s="55"/>
      <c r="H50" s="55"/>
      <c r="I50" s="55"/>
      <c r="J50" s="55"/>
      <c r="K50" s="55"/>
      <c r="L50" s="55"/>
      <c r="M50" s="55"/>
      <c r="N50" s="55"/>
      <c r="O50" s="55"/>
      <c r="P50" s="55"/>
      <c r="Q50" s="2"/>
      <c r="R50" s="2"/>
      <c r="S50" s="2"/>
      <c r="T50" s="2"/>
      <c r="U50" s="2"/>
      <c r="V50" s="2"/>
      <c r="W50" s="2"/>
    </row>
  </sheetData>
  <mergeCells count="47">
    <mergeCell ref="B6:C6"/>
    <mergeCell ref="D6:H6"/>
    <mergeCell ref="E9:F9"/>
    <mergeCell ref="B22:C22"/>
    <mergeCell ref="B11:C11"/>
    <mergeCell ref="B12:C12"/>
    <mergeCell ref="B13:C13"/>
    <mergeCell ref="B14:C14"/>
    <mergeCell ref="B10:C10"/>
    <mergeCell ref="B8:C8"/>
    <mergeCell ref="B9:C9"/>
    <mergeCell ref="B16:C16"/>
    <mergeCell ref="B17:C17"/>
    <mergeCell ref="B21:C21"/>
    <mergeCell ref="B18:C18"/>
    <mergeCell ref="B19:C19"/>
    <mergeCell ref="I6:M6"/>
    <mergeCell ref="N6:R6"/>
    <mergeCell ref="S6:W6"/>
    <mergeCell ref="M7:M10"/>
    <mergeCell ref="O7:P7"/>
    <mergeCell ref="W7:W10"/>
    <mergeCell ref="T8:U8"/>
    <mergeCell ref="T9:U9"/>
    <mergeCell ref="R7:R10"/>
    <mergeCell ref="T7:U7"/>
    <mergeCell ref="B27:C27"/>
    <mergeCell ref="D27:G27"/>
    <mergeCell ref="H27:J27"/>
    <mergeCell ref="L27:N27"/>
    <mergeCell ref="O27:R27"/>
    <mergeCell ref="B23:C23"/>
    <mergeCell ref="B15:C15"/>
    <mergeCell ref="O8:P8"/>
    <mergeCell ref="V7:V10"/>
    <mergeCell ref="O9:P9"/>
    <mergeCell ref="Q7:Q10"/>
    <mergeCell ref="B7:C7"/>
    <mergeCell ref="E7:F7"/>
    <mergeCell ref="J9:K9"/>
    <mergeCell ref="J8:K8"/>
    <mergeCell ref="E8:F8"/>
    <mergeCell ref="G7:G10"/>
    <mergeCell ref="H7:H10"/>
    <mergeCell ref="J7:K7"/>
    <mergeCell ref="L7:L10"/>
    <mergeCell ref="B20:C20"/>
  </mergeCells>
  <phoneticPr fontId="0" type="noConversion"/>
  <conditionalFormatting sqref="C4:F5 M4:T5 G5:L5">
    <cfRule type="cellIs" dxfId="9" priority="2" stopIfTrue="1" operator="between">
      <formula>$P$5</formula>
      <formula>$T$5</formula>
    </cfRule>
  </conditionalFormatting>
  <conditionalFormatting sqref="D11:F23 I11:K23 N11:P23 S11:U23">
    <cfRule type="cellIs" dxfId="8" priority="3" stopIfTrue="1" operator="between">
      <formula>$C$45</formula>
      <formula>$D$45</formula>
    </cfRule>
  </conditionalFormatting>
  <conditionalFormatting sqref="G11:H23 L11:M23 Q11:R23 V11:W23">
    <cfRule type="cellIs" dxfId="7" priority="1" stopIfTrue="1" operator="between">
      <formula>$P$5</formula>
      <formula>$T$5</formula>
    </cfRule>
  </conditionalFormatting>
  <printOptions horizontalCentered="1" verticalCentered="1"/>
  <pageMargins left="0.59055118110236227" right="0.59055118110236227" top="0.59055118110236227" bottom="0.59055118110236227" header="0.51181102362204722" footer="0.51181102362204722"/>
  <pageSetup paperSize="9" orientation="landscape" r:id="rId1"/>
  <headerFooter alignWithMargins="0">
    <oddFooter>&amp;RDCJ version 11 dated December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46"/>
  <sheetViews>
    <sheetView zoomScaleNormal="100" workbookViewId="0">
      <selection activeCell="Z13" sqref="Z13"/>
    </sheetView>
  </sheetViews>
  <sheetFormatPr defaultRowHeight="13.2" x14ac:dyDescent="0.25"/>
  <cols>
    <col min="1" max="1" width="2.6640625" customWidth="1"/>
    <col min="4" max="5" width="6.5546875" customWidth="1"/>
    <col min="6" max="6" width="0.109375" customWidth="1"/>
    <col min="7" max="10" width="6.5546875" customWidth="1"/>
    <col min="11" max="11" width="0.109375" customWidth="1"/>
    <col min="12" max="15" width="6.5546875" customWidth="1"/>
    <col min="16" max="16" width="0.6640625" hidden="1" customWidth="1"/>
    <col min="17" max="20" width="6.5546875" customWidth="1"/>
    <col min="21" max="21" width="6.5546875" hidden="1" customWidth="1"/>
    <col min="22" max="23" width="6.5546875" customWidth="1"/>
  </cols>
  <sheetData>
    <row r="1" spans="1:23" ht="19.5" customHeight="1" x14ac:dyDescent="0.3">
      <c r="B1" s="1" t="s">
        <v>0</v>
      </c>
      <c r="C1" s="2"/>
      <c r="D1" s="2"/>
      <c r="E1" s="2"/>
      <c r="F1" s="2"/>
      <c r="G1" s="2"/>
      <c r="H1" s="2"/>
      <c r="I1" s="2"/>
      <c r="J1" s="2"/>
      <c r="K1" s="2"/>
      <c r="L1" s="2"/>
      <c r="M1" s="2"/>
      <c r="N1" s="2"/>
      <c r="O1" s="2"/>
      <c r="P1" s="2"/>
      <c r="Q1" s="2"/>
      <c r="R1" s="2"/>
      <c r="S1" s="2"/>
      <c r="T1" s="2"/>
      <c r="U1" s="2"/>
      <c r="V1" s="2"/>
      <c r="W1" s="2"/>
    </row>
    <row r="2" spans="1:23" ht="19.5" customHeight="1" x14ac:dyDescent="0.3">
      <c r="B2" s="56" t="s">
        <v>94</v>
      </c>
      <c r="C2" s="2"/>
      <c r="F2" s="3" t="s">
        <v>68</v>
      </c>
      <c r="G2" s="2"/>
      <c r="H2" s="2"/>
      <c r="I2" s="3"/>
      <c r="J2" s="2"/>
      <c r="K2" s="2"/>
      <c r="L2" s="2"/>
      <c r="M2" s="2"/>
      <c r="N2" s="2"/>
      <c r="O2" s="2"/>
      <c r="P2" s="2"/>
      <c r="Q2" s="2"/>
      <c r="R2" s="2"/>
      <c r="S2" s="2"/>
      <c r="T2" s="2"/>
      <c r="U2" s="2"/>
      <c r="V2" s="2"/>
      <c r="W2" s="2"/>
    </row>
    <row r="3" spans="1:23" ht="19.5" customHeight="1" x14ac:dyDescent="0.25">
      <c r="B3" s="3"/>
      <c r="C3" s="2"/>
      <c r="D3" s="2"/>
      <c r="E3" s="2"/>
      <c r="F3" s="2"/>
      <c r="G3" s="2"/>
      <c r="H3" s="2"/>
      <c r="I3" s="2"/>
      <c r="J3" s="2"/>
      <c r="K3" s="2"/>
      <c r="L3" s="2"/>
      <c r="M3" s="2"/>
      <c r="N3" s="2"/>
      <c r="O3" s="2"/>
      <c r="P3" s="2"/>
      <c r="Q3" s="2"/>
      <c r="R3" s="2"/>
      <c r="S3" s="2"/>
      <c r="T3" s="2"/>
      <c r="U3" s="2"/>
      <c r="V3" s="2"/>
      <c r="W3" s="2"/>
    </row>
    <row r="4" spans="1:23" ht="19.5" customHeight="1" x14ac:dyDescent="0.3">
      <c r="B4" s="1"/>
      <c r="C4" s="1"/>
      <c r="D4" s="2"/>
      <c r="E4" s="3"/>
      <c r="F4" s="3" t="s">
        <v>30</v>
      </c>
      <c r="G4" s="3"/>
      <c r="H4" s="3">
        <v>45</v>
      </c>
      <c r="I4" s="3" t="s">
        <v>54</v>
      </c>
      <c r="K4" s="3"/>
      <c r="L4" s="3"/>
      <c r="M4" s="3"/>
      <c r="N4" s="3"/>
      <c r="O4" s="2"/>
      <c r="P4" s="11"/>
      <c r="Q4" s="11"/>
      <c r="R4" s="11"/>
      <c r="S4" s="11"/>
      <c r="T4" s="11"/>
      <c r="U4" s="11"/>
      <c r="V4" s="11"/>
      <c r="W4" s="5"/>
    </row>
    <row r="5" spans="1:23" ht="19.5" customHeight="1" thickBot="1" x14ac:dyDescent="0.3">
      <c r="B5" s="5"/>
      <c r="C5" s="5"/>
      <c r="D5" s="5"/>
      <c r="E5" s="5"/>
      <c r="F5" s="5"/>
      <c r="G5" s="5"/>
      <c r="H5" s="2"/>
      <c r="I5" s="2"/>
      <c r="J5" s="2"/>
      <c r="K5" s="2"/>
      <c r="L5" s="2"/>
      <c r="M5" s="2"/>
      <c r="N5" s="2"/>
      <c r="O5" s="2"/>
      <c r="P5" s="11"/>
      <c r="Q5" s="11"/>
      <c r="R5" s="11"/>
      <c r="S5" s="11"/>
      <c r="T5" s="11"/>
      <c r="U5" s="11"/>
      <c r="V5" s="11"/>
      <c r="W5" s="5"/>
    </row>
    <row r="6" spans="1:23" ht="19.5" customHeight="1" x14ac:dyDescent="0.25">
      <c r="B6" s="251" t="s">
        <v>1</v>
      </c>
      <c r="C6" s="252"/>
      <c r="D6" s="253" t="s">
        <v>20</v>
      </c>
      <c r="E6" s="254"/>
      <c r="F6" s="254"/>
      <c r="G6" s="254"/>
      <c r="H6" s="255"/>
      <c r="I6" s="253" t="s">
        <v>19</v>
      </c>
      <c r="J6" s="254"/>
      <c r="K6" s="254"/>
      <c r="L6" s="254"/>
      <c r="M6" s="255"/>
      <c r="N6" s="253" t="s">
        <v>21</v>
      </c>
      <c r="O6" s="254"/>
      <c r="P6" s="254"/>
      <c r="Q6" s="254"/>
      <c r="R6" s="255"/>
      <c r="S6" s="253" t="s">
        <v>22</v>
      </c>
      <c r="T6" s="254"/>
      <c r="U6" s="254"/>
      <c r="V6" s="254"/>
      <c r="W6" s="255"/>
    </row>
    <row r="7" spans="1:23" ht="19.5" customHeight="1" x14ac:dyDescent="0.25">
      <c r="B7" s="242" t="s">
        <v>2</v>
      </c>
      <c r="C7" s="243"/>
      <c r="D7" s="31">
        <f>Speeds!K44</f>
        <v>19</v>
      </c>
      <c r="E7" s="90" t="s">
        <v>24</v>
      </c>
      <c r="F7" s="91"/>
      <c r="G7" s="246" t="s">
        <v>25</v>
      </c>
      <c r="H7" s="248" t="s">
        <v>26</v>
      </c>
      <c r="I7" s="17">
        <f>Speeds!K47</f>
        <v>17</v>
      </c>
      <c r="J7" s="90" t="s">
        <v>24</v>
      </c>
      <c r="K7" s="91"/>
      <c r="L7" s="246" t="s">
        <v>25</v>
      </c>
      <c r="M7" s="248" t="s">
        <v>26</v>
      </c>
      <c r="N7" s="17">
        <f>Speeds!K50</f>
        <v>13.5</v>
      </c>
      <c r="O7" s="90" t="s">
        <v>24</v>
      </c>
      <c r="P7" s="91"/>
      <c r="Q7" s="246" t="s">
        <v>25</v>
      </c>
      <c r="R7" s="248" t="s">
        <v>26</v>
      </c>
      <c r="S7" s="17">
        <f>Speeds!K53</f>
        <v>12</v>
      </c>
      <c r="T7" s="90" t="s">
        <v>24</v>
      </c>
      <c r="U7" s="91"/>
      <c r="V7" s="246" t="s">
        <v>25</v>
      </c>
      <c r="W7" s="248" t="s">
        <v>26</v>
      </c>
    </row>
    <row r="8" spans="1:23" ht="19.5" customHeight="1" x14ac:dyDescent="0.25">
      <c r="B8" s="242" t="s">
        <v>3</v>
      </c>
      <c r="C8" s="243"/>
      <c r="D8" s="20">
        <f>Speeds!K45</f>
        <v>16</v>
      </c>
      <c r="E8" s="94" t="s">
        <v>24</v>
      </c>
      <c r="F8" s="95"/>
      <c r="G8" s="247"/>
      <c r="H8" s="249"/>
      <c r="I8" s="17">
        <f>Speeds!K48</f>
        <v>12</v>
      </c>
      <c r="J8" s="92" t="s">
        <v>24</v>
      </c>
      <c r="K8" s="93"/>
      <c r="L8" s="247"/>
      <c r="M8" s="249"/>
      <c r="N8" s="17">
        <f>Speeds!K51</f>
        <v>8.5</v>
      </c>
      <c r="O8" s="92" t="s">
        <v>24</v>
      </c>
      <c r="P8" s="93"/>
      <c r="Q8" s="247"/>
      <c r="R8" s="249"/>
      <c r="S8" s="17">
        <f>Speeds!K54</f>
        <v>6.5</v>
      </c>
      <c r="T8" s="92" t="s">
        <v>24</v>
      </c>
      <c r="U8" s="93"/>
      <c r="V8" s="247"/>
      <c r="W8" s="249"/>
    </row>
    <row r="9" spans="1:23" ht="30" customHeight="1" thickBot="1" x14ac:dyDescent="0.3">
      <c r="B9" s="325" t="s">
        <v>23</v>
      </c>
      <c r="C9" s="326"/>
      <c r="D9" s="115" t="s">
        <v>60</v>
      </c>
      <c r="E9" s="114" t="s">
        <v>61</v>
      </c>
      <c r="F9" s="114" t="s">
        <v>63</v>
      </c>
      <c r="G9" s="247"/>
      <c r="H9" s="249"/>
      <c r="I9" s="115" t="s">
        <v>60</v>
      </c>
      <c r="J9" s="114" t="s">
        <v>61</v>
      </c>
      <c r="K9" s="114" t="s">
        <v>63</v>
      </c>
      <c r="L9" s="247"/>
      <c r="M9" s="249"/>
      <c r="N9" s="115" t="s">
        <v>60</v>
      </c>
      <c r="O9" s="114" t="s">
        <v>61</v>
      </c>
      <c r="P9" s="114" t="s">
        <v>63</v>
      </c>
      <c r="Q9" s="247"/>
      <c r="R9" s="249"/>
      <c r="S9" s="115" t="s">
        <v>60</v>
      </c>
      <c r="T9" s="114" t="s">
        <v>61</v>
      </c>
      <c r="U9" s="114" t="s">
        <v>63</v>
      </c>
      <c r="V9" s="247"/>
      <c r="W9" s="249"/>
    </row>
    <row r="10" spans="1:23" ht="19.5" customHeight="1" x14ac:dyDescent="0.25">
      <c r="A10" s="32"/>
      <c r="B10" s="273">
        <v>0.3</v>
      </c>
      <c r="C10" s="327"/>
      <c r="D10" s="96">
        <f>($G10+$H10)*2</f>
        <v>21</v>
      </c>
      <c r="E10" s="104">
        <f>($G10+$H10)*3</f>
        <v>31.5</v>
      </c>
      <c r="F10" s="108">
        <f>($G10+$H10)*4</f>
        <v>42</v>
      </c>
      <c r="G10" s="104">
        <f>B10*$D$7</f>
        <v>5.7</v>
      </c>
      <c r="H10" s="105">
        <f>B10*$D$8</f>
        <v>4.8</v>
      </c>
      <c r="I10" s="96">
        <f>($L10+$M10)*2</f>
        <v>17.399999999999999</v>
      </c>
      <c r="J10" s="104">
        <f>($L10+$M10)*3</f>
        <v>26.099999999999998</v>
      </c>
      <c r="K10" s="108">
        <f>($L10+$M10)*4</f>
        <v>34.799999999999997</v>
      </c>
      <c r="L10" s="104">
        <f>B10*$I$7</f>
        <v>5.0999999999999996</v>
      </c>
      <c r="M10" s="105">
        <f>B10*$I$8</f>
        <v>3.5999999999999996</v>
      </c>
      <c r="N10" s="96">
        <f>($Q10+$R10)*2</f>
        <v>13.2</v>
      </c>
      <c r="O10" s="104">
        <f>($Q10+$R10)*3</f>
        <v>19.799999999999997</v>
      </c>
      <c r="P10" s="108">
        <f>($Q10+$R10)*4</f>
        <v>26.4</v>
      </c>
      <c r="Q10" s="104">
        <f>B10*$N$7</f>
        <v>4.05</v>
      </c>
      <c r="R10" s="105">
        <f>B10*$N$8</f>
        <v>2.5499999999999998</v>
      </c>
      <c r="S10" s="96">
        <f>($V10+$W10)*2</f>
        <v>11.1</v>
      </c>
      <c r="T10" s="104">
        <f>($V10+$W10)*3</f>
        <v>16.649999999999999</v>
      </c>
      <c r="U10" s="108">
        <f>($V10+$W10)*4</f>
        <v>22.2</v>
      </c>
      <c r="V10" s="104">
        <f>B10*$S$7</f>
        <v>3.5999999999999996</v>
      </c>
      <c r="W10" s="105">
        <f>B10*$S$8</f>
        <v>1.95</v>
      </c>
    </row>
    <row r="11" spans="1:23" ht="19.5" customHeight="1" x14ac:dyDescent="0.25">
      <c r="A11" s="32"/>
      <c r="B11" s="275">
        <v>0.4</v>
      </c>
      <c r="C11" s="328"/>
      <c r="D11" s="36">
        <f t="shared" ref="D11:D22" si="0">($G11+$H11)*2</f>
        <v>28</v>
      </c>
      <c r="E11" s="37">
        <f t="shared" ref="E11:E22" si="1">($G11+$H11)*3</f>
        <v>42</v>
      </c>
      <c r="F11" s="37">
        <f t="shared" ref="F11:F22" si="2">($G11+$H11)*4</f>
        <v>56</v>
      </c>
      <c r="G11" s="37">
        <f t="shared" ref="G11:G22" si="3">B11*$D$7</f>
        <v>7.6000000000000005</v>
      </c>
      <c r="H11" s="38">
        <f t="shared" ref="H11:H22" si="4">B11*$D$8</f>
        <v>6.4</v>
      </c>
      <c r="I11" s="36">
        <f t="shared" ref="I11:I22" si="5">($L11+$M11)*2</f>
        <v>23.200000000000003</v>
      </c>
      <c r="J11" s="37">
        <f t="shared" ref="J11:J22" si="6">($L11+$M11)*3</f>
        <v>34.800000000000004</v>
      </c>
      <c r="K11" s="37">
        <f t="shared" ref="K11:K22" si="7">($L11+$M11)*4</f>
        <v>46.400000000000006</v>
      </c>
      <c r="L11" s="37">
        <f t="shared" ref="L11:L22" si="8">B11*$I$7</f>
        <v>6.8000000000000007</v>
      </c>
      <c r="M11" s="38">
        <f t="shared" ref="M11:M22" si="9">B11*$I$8</f>
        <v>4.8000000000000007</v>
      </c>
      <c r="N11" s="36">
        <f t="shared" ref="N11:N22" si="10">($Q11+$R11)*2</f>
        <v>17.600000000000001</v>
      </c>
      <c r="O11" s="37">
        <f t="shared" ref="O11:O22" si="11">($Q11+$R11)*3</f>
        <v>26.400000000000002</v>
      </c>
      <c r="P11" s="37">
        <f t="shared" ref="P11:P22" si="12">($Q11+$R11)*4</f>
        <v>35.200000000000003</v>
      </c>
      <c r="Q11" s="37">
        <f t="shared" ref="Q11:Q22" si="13">B11*$N$7</f>
        <v>5.4</v>
      </c>
      <c r="R11" s="38">
        <f t="shared" ref="R11:R22" si="14">B11*$N$8</f>
        <v>3.4000000000000004</v>
      </c>
      <c r="S11" s="36">
        <f t="shared" ref="S11:S22" si="15">($V11+$W11)*2</f>
        <v>14.8</v>
      </c>
      <c r="T11" s="37">
        <f t="shared" ref="T11:T22" si="16">($V11+$W11)*3</f>
        <v>22.200000000000003</v>
      </c>
      <c r="U11" s="37">
        <f t="shared" ref="U11:U22" si="17">($V11+$W11)*4</f>
        <v>29.6</v>
      </c>
      <c r="V11" s="37">
        <f t="shared" ref="V11:V22" si="18">B11*$S$7</f>
        <v>4.8000000000000007</v>
      </c>
      <c r="W11" s="38">
        <f t="shared" ref="W11:W22" si="19">B11*$S$8</f>
        <v>2.6</v>
      </c>
    </row>
    <row r="12" spans="1:23" ht="19.5" customHeight="1" x14ac:dyDescent="0.25">
      <c r="A12" s="32"/>
      <c r="B12" s="265">
        <v>0.5</v>
      </c>
      <c r="C12" s="322"/>
      <c r="D12" s="112">
        <f t="shared" si="0"/>
        <v>35</v>
      </c>
      <c r="E12" s="106">
        <f t="shared" si="1"/>
        <v>52.5</v>
      </c>
      <c r="F12" s="109">
        <f t="shared" si="2"/>
        <v>70</v>
      </c>
      <c r="G12" s="106">
        <f t="shared" si="3"/>
        <v>9.5</v>
      </c>
      <c r="H12" s="107">
        <f t="shared" si="4"/>
        <v>8</v>
      </c>
      <c r="I12" s="112">
        <f t="shared" si="5"/>
        <v>29</v>
      </c>
      <c r="J12" s="106">
        <f t="shared" si="6"/>
        <v>43.5</v>
      </c>
      <c r="K12" s="109">
        <f t="shared" si="7"/>
        <v>58</v>
      </c>
      <c r="L12" s="106">
        <f t="shared" si="8"/>
        <v>8.5</v>
      </c>
      <c r="M12" s="107">
        <f t="shared" si="9"/>
        <v>6</v>
      </c>
      <c r="N12" s="112">
        <f t="shared" si="10"/>
        <v>22</v>
      </c>
      <c r="O12" s="106">
        <f t="shared" si="11"/>
        <v>33</v>
      </c>
      <c r="P12" s="109">
        <f t="shared" si="12"/>
        <v>44</v>
      </c>
      <c r="Q12" s="106">
        <f t="shared" si="13"/>
        <v>6.75</v>
      </c>
      <c r="R12" s="107">
        <f t="shared" si="14"/>
        <v>4.25</v>
      </c>
      <c r="S12" s="112">
        <f t="shared" si="15"/>
        <v>18.5</v>
      </c>
      <c r="T12" s="106">
        <f t="shared" si="16"/>
        <v>27.75</v>
      </c>
      <c r="U12" s="109">
        <f t="shared" si="17"/>
        <v>37</v>
      </c>
      <c r="V12" s="106">
        <f t="shared" si="18"/>
        <v>6</v>
      </c>
      <c r="W12" s="107">
        <f t="shared" si="19"/>
        <v>3.25</v>
      </c>
    </row>
    <row r="13" spans="1:23" ht="19.5" customHeight="1" x14ac:dyDescent="0.25">
      <c r="A13" s="32"/>
      <c r="B13" s="265">
        <v>0.6</v>
      </c>
      <c r="C13" s="322"/>
      <c r="D13" s="36">
        <f t="shared" si="0"/>
        <v>42</v>
      </c>
      <c r="E13" s="37">
        <f t="shared" si="1"/>
        <v>63</v>
      </c>
      <c r="F13" s="37">
        <f t="shared" si="2"/>
        <v>84</v>
      </c>
      <c r="G13" s="37">
        <f t="shared" si="3"/>
        <v>11.4</v>
      </c>
      <c r="H13" s="38">
        <f t="shared" si="4"/>
        <v>9.6</v>
      </c>
      <c r="I13" s="36">
        <f t="shared" si="5"/>
        <v>34.799999999999997</v>
      </c>
      <c r="J13" s="37">
        <f t="shared" si="6"/>
        <v>52.199999999999996</v>
      </c>
      <c r="K13" s="37">
        <f t="shared" si="7"/>
        <v>69.599999999999994</v>
      </c>
      <c r="L13" s="37">
        <f t="shared" si="8"/>
        <v>10.199999999999999</v>
      </c>
      <c r="M13" s="38">
        <f t="shared" si="9"/>
        <v>7.1999999999999993</v>
      </c>
      <c r="N13" s="36">
        <f t="shared" si="10"/>
        <v>26.4</v>
      </c>
      <c r="O13" s="37">
        <f t="shared" si="11"/>
        <v>39.599999999999994</v>
      </c>
      <c r="P13" s="37">
        <f t="shared" si="12"/>
        <v>52.8</v>
      </c>
      <c r="Q13" s="37">
        <f t="shared" si="13"/>
        <v>8.1</v>
      </c>
      <c r="R13" s="38">
        <f t="shared" si="14"/>
        <v>5.0999999999999996</v>
      </c>
      <c r="S13" s="36">
        <f t="shared" si="15"/>
        <v>22.2</v>
      </c>
      <c r="T13" s="37">
        <f t="shared" si="16"/>
        <v>33.299999999999997</v>
      </c>
      <c r="U13" s="37">
        <f t="shared" si="17"/>
        <v>44.4</v>
      </c>
      <c r="V13" s="37">
        <f t="shared" si="18"/>
        <v>7.1999999999999993</v>
      </c>
      <c r="W13" s="38">
        <f t="shared" si="19"/>
        <v>3.9</v>
      </c>
    </row>
    <row r="14" spans="1:23" ht="19.5" customHeight="1" x14ac:dyDescent="0.25">
      <c r="A14" s="32"/>
      <c r="B14" s="265">
        <v>0.7</v>
      </c>
      <c r="C14" s="322"/>
      <c r="D14" s="112">
        <f t="shared" si="0"/>
        <v>49</v>
      </c>
      <c r="E14" s="106">
        <f t="shared" si="1"/>
        <v>73.5</v>
      </c>
      <c r="F14" s="109">
        <f t="shared" si="2"/>
        <v>98</v>
      </c>
      <c r="G14" s="106">
        <f t="shared" si="3"/>
        <v>13.299999999999999</v>
      </c>
      <c r="H14" s="107">
        <f t="shared" si="4"/>
        <v>11.2</v>
      </c>
      <c r="I14" s="112">
        <f t="shared" si="5"/>
        <v>40.599999999999994</v>
      </c>
      <c r="J14" s="106">
        <f t="shared" si="6"/>
        <v>60.899999999999991</v>
      </c>
      <c r="K14" s="109">
        <f t="shared" si="7"/>
        <v>81.199999999999989</v>
      </c>
      <c r="L14" s="106">
        <f t="shared" si="8"/>
        <v>11.899999999999999</v>
      </c>
      <c r="M14" s="107">
        <f t="shared" si="9"/>
        <v>8.3999999999999986</v>
      </c>
      <c r="N14" s="112">
        <f t="shared" si="10"/>
        <v>30.799999999999997</v>
      </c>
      <c r="O14" s="106">
        <f t="shared" si="11"/>
        <v>46.199999999999996</v>
      </c>
      <c r="P14" s="109">
        <f t="shared" si="12"/>
        <v>61.599999999999994</v>
      </c>
      <c r="Q14" s="106">
        <f t="shared" si="13"/>
        <v>9.4499999999999993</v>
      </c>
      <c r="R14" s="107">
        <f t="shared" si="14"/>
        <v>5.9499999999999993</v>
      </c>
      <c r="S14" s="112">
        <f t="shared" si="15"/>
        <v>25.9</v>
      </c>
      <c r="T14" s="106">
        <f t="shared" si="16"/>
        <v>38.849999999999994</v>
      </c>
      <c r="U14" s="109">
        <f t="shared" si="17"/>
        <v>51.8</v>
      </c>
      <c r="V14" s="106">
        <f t="shared" si="18"/>
        <v>8.3999999999999986</v>
      </c>
      <c r="W14" s="107">
        <f t="shared" si="19"/>
        <v>4.55</v>
      </c>
    </row>
    <row r="15" spans="1:23" ht="19.5" customHeight="1" x14ac:dyDescent="0.25">
      <c r="A15" s="32"/>
      <c r="B15" s="265">
        <v>0.8</v>
      </c>
      <c r="C15" s="322"/>
      <c r="D15" s="111">
        <f t="shared" si="0"/>
        <v>56</v>
      </c>
      <c r="E15" s="37">
        <f t="shared" si="1"/>
        <v>84</v>
      </c>
      <c r="F15" s="50">
        <f t="shared" si="2"/>
        <v>112</v>
      </c>
      <c r="G15" s="37">
        <f t="shared" si="3"/>
        <v>15.200000000000001</v>
      </c>
      <c r="H15" s="38">
        <f t="shared" si="4"/>
        <v>12.8</v>
      </c>
      <c r="I15" s="111">
        <f t="shared" si="5"/>
        <v>46.400000000000006</v>
      </c>
      <c r="J15" s="37">
        <f t="shared" si="6"/>
        <v>69.600000000000009</v>
      </c>
      <c r="K15" s="50">
        <f t="shared" si="7"/>
        <v>92.800000000000011</v>
      </c>
      <c r="L15" s="37">
        <f t="shared" si="8"/>
        <v>13.600000000000001</v>
      </c>
      <c r="M15" s="38">
        <f t="shared" si="9"/>
        <v>9.6000000000000014</v>
      </c>
      <c r="N15" s="111">
        <f t="shared" si="10"/>
        <v>35.200000000000003</v>
      </c>
      <c r="O15" s="37">
        <f t="shared" si="11"/>
        <v>52.800000000000004</v>
      </c>
      <c r="P15" s="50">
        <f t="shared" si="12"/>
        <v>70.400000000000006</v>
      </c>
      <c r="Q15" s="37">
        <f t="shared" si="13"/>
        <v>10.8</v>
      </c>
      <c r="R15" s="38">
        <f t="shared" si="14"/>
        <v>6.8000000000000007</v>
      </c>
      <c r="S15" s="111">
        <f t="shared" si="15"/>
        <v>29.6</v>
      </c>
      <c r="T15" s="37">
        <f t="shared" si="16"/>
        <v>44.400000000000006</v>
      </c>
      <c r="U15" s="50">
        <f t="shared" si="17"/>
        <v>59.2</v>
      </c>
      <c r="V15" s="37">
        <f t="shared" si="18"/>
        <v>9.6000000000000014</v>
      </c>
      <c r="W15" s="38">
        <f t="shared" si="19"/>
        <v>5.2</v>
      </c>
    </row>
    <row r="16" spans="1:23" ht="19.5" customHeight="1" x14ac:dyDescent="0.25">
      <c r="A16" s="32"/>
      <c r="B16" s="265">
        <v>0.9</v>
      </c>
      <c r="C16" s="322"/>
      <c r="D16" s="112">
        <f t="shared" si="0"/>
        <v>63</v>
      </c>
      <c r="E16" s="106">
        <f t="shared" si="1"/>
        <v>94.5</v>
      </c>
      <c r="F16" s="109">
        <f t="shared" si="2"/>
        <v>126</v>
      </c>
      <c r="G16" s="106">
        <f t="shared" si="3"/>
        <v>17.100000000000001</v>
      </c>
      <c r="H16" s="107">
        <f t="shared" si="4"/>
        <v>14.4</v>
      </c>
      <c r="I16" s="112">
        <f t="shared" si="5"/>
        <v>52.2</v>
      </c>
      <c r="J16" s="106">
        <f t="shared" si="6"/>
        <v>78.300000000000011</v>
      </c>
      <c r="K16" s="109">
        <f t="shared" si="7"/>
        <v>104.4</v>
      </c>
      <c r="L16" s="106">
        <f t="shared" si="8"/>
        <v>15.3</v>
      </c>
      <c r="M16" s="107">
        <f t="shared" si="9"/>
        <v>10.8</v>
      </c>
      <c r="N16" s="112">
        <f t="shared" si="10"/>
        <v>39.6</v>
      </c>
      <c r="O16" s="106">
        <f t="shared" si="11"/>
        <v>59.400000000000006</v>
      </c>
      <c r="P16" s="109">
        <f t="shared" si="12"/>
        <v>79.2</v>
      </c>
      <c r="Q16" s="106">
        <f t="shared" si="13"/>
        <v>12.15</v>
      </c>
      <c r="R16" s="107">
        <f t="shared" si="14"/>
        <v>7.65</v>
      </c>
      <c r="S16" s="112">
        <f t="shared" si="15"/>
        <v>33.300000000000004</v>
      </c>
      <c r="T16" s="106">
        <f t="shared" si="16"/>
        <v>49.95</v>
      </c>
      <c r="U16" s="109">
        <f t="shared" si="17"/>
        <v>66.600000000000009</v>
      </c>
      <c r="V16" s="106">
        <f t="shared" si="18"/>
        <v>10.8</v>
      </c>
      <c r="W16" s="107">
        <f t="shared" si="19"/>
        <v>5.8500000000000005</v>
      </c>
    </row>
    <row r="17" spans="1:23" ht="19.5" customHeight="1" x14ac:dyDescent="0.25">
      <c r="A17" s="32"/>
      <c r="B17" s="269">
        <v>1</v>
      </c>
      <c r="C17" s="324"/>
      <c r="D17" s="36">
        <f t="shared" si="0"/>
        <v>70</v>
      </c>
      <c r="E17" s="37">
        <f t="shared" si="1"/>
        <v>105</v>
      </c>
      <c r="F17" s="37">
        <f t="shared" si="2"/>
        <v>140</v>
      </c>
      <c r="G17" s="37">
        <f>B17*$D$7</f>
        <v>19</v>
      </c>
      <c r="H17" s="38">
        <f>B17*$D$8</f>
        <v>16</v>
      </c>
      <c r="I17" s="36">
        <f t="shared" si="5"/>
        <v>58</v>
      </c>
      <c r="J17" s="37">
        <f t="shared" si="6"/>
        <v>87</v>
      </c>
      <c r="K17" s="37">
        <f t="shared" si="7"/>
        <v>116</v>
      </c>
      <c r="L17" s="37">
        <f t="shared" si="8"/>
        <v>17</v>
      </c>
      <c r="M17" s="38">
        <f t="shared" si="9"/>
        <v>12</v>
      </c>
      <c r="N17" s="36">
        <f t="shared" si="10"/>
        <v>44</v>
      </c>
      <c r="O17" s="37">
        <f t="shared" si="11"/>
        <v>66</v>
      </c>
      <c r="P17" s="37">
        <f t="shared" si="12"/>
        <v>88</v>
      </c>
      <c r="Q17" s="37">
        <f t="shared" si="13"/>
        <v>13.5</v>
      </c>
      <c r="R17" s="38">
        <f t="shared" si="14"/>
        <v>8.5</v>
      </c>
      <c r="S17" s="36">
        <f t="shared" si="15"/>
        <v>37</v>
      </c>
      <c r="T17" s="37">
        <f t="shared" si="16"/>
        <v>55.5</v>
      </c>
      <c r="U17" s="37">
        <f t="shared" si="17"/>
        <v>74</v>
      </c>
      <c r="V17" s="37">
        <f t="shared" si="18"/>
        <v>12</v>
      </c>
      <c r="W17" s="38">
        <f t="shared" si="19"/>
        <v>6.5</v>
      </c>
    </row>
    <row r="18" spans="1:23" ht="19.5" customHeight="1" x14ac:dyDescent="0.25">
      <c r="A18" s="32"/>
      <c r="B18" s="265">
        <v>1.1000000000000001</v>
      </c>
      <c r="C18" s="322"/>
      <c r="D18" s="112">
        <f t="shared" si="0"/>
        <v>77</v>
      </c>
      <c r="E18" s="106">
        <f t="shared" si="1"/>
        <v>115.5</v>
      </c>
      <c r="F18" s="109">
        <f t="shared" si="2"/>
        <v>154</v>
      </c>
      <c r="G18" s="106">
        <f>B18*$D$7</f>
        <v>20.900000000000002</v>
      </c>
      <c r="H18" s="107">
        <f>B18*$D$8</f>
        <v>17.600000000000001</v>
      </c>
      <c r="I18" s="112">
        <f t="shared" si="5"/>
        <v>63.800000000000011</v>
      </c>
      <c r="J18" s="106">
        <f t="shared" si="6"/>
        <v>95.700000000000017</v>
      </c>
      <c r="K18" s="109">
        <f t="shared" si="7"/>
        <v>127.60000000000002</v>
      </c>
      <c r="L18" s="106">
        <f>B18*$I$7</f>
        <v>18.700000000000003</v>
      </c>
      <c r="M18" s="107">
        <f>B18*$I$8</f>
        <v>13.200000000000001</v>
      </c>
      <c r="N18" s="112">
        <f t="shared" si="10"/>
        <v>48.400000000000006</v>
      </c>
      <c r="O18" s="106">
        <f t="shared" si="11"/>
        <v>72.600000000000009</v>
      </c>
      <c r="P18" s="109">
        <f t="shared" si="12"/>
        <v>96.800000000000011</v>
      </c>
      <c r="Q18" s="106">
        <f>B18*$N$7</f>
        <v>14.850000000000001</v>
      </c>
      <c r="R18" s="107">
        <f>B18*$N$8</f>
        <v>9.3500000000000014</v>
      </c>
      <c r="S18" s="112">
        <f t="shared" si="15"/>
        <v>40.700000000000003</v>
      </c>
      <c r="T18" s="106">
        <f t="shared" si="16"/>
        <v>61.050000000000004</v>
      </c>
      <c r="U18" s="109">
        <f t="shared" si="17"/>
        <v>81.400000000000006</v>
      </c>
      <c r="V18" s="106">
        <f>B18*$S$7</f>
        <v>13.200000000000001</v>
      </c>
      <c r="W18" s="107">
        <f>B18*$S$8</f>
        <v>7.15</v>
      </c>
    </row>
    <row r="19" spans="1:23" ht="19.5" customHeight="1" x14ac:dyDescent="0.25">
      <c r="A19" s="32"/>
      <c r="B19" s="265">
        <v>1.2</v>
      </c>
      <c r="C19" s="322"/>
      <c r="D19" s="36">
        <f t="shared" si="0"/>
        <v>84</v>
      </c>
      <c r="E19" s="37">
        <f t="shared" si="1"/>
        <v>126</v>
      </c>
      <c r="F19" s="37">
        <f t="shared" si="2"/>
        <v>168</v>
      </c>
      <c r="G19" s="37">
        <f>B19*$D$7</f>
        <v>22.8</v>
      </c>
      <c r="H19" s="38">
        <f>B19*$D$8</f>
        <v>19.2</v>
      </c>
      <c r="I19" s="36">
        <f t="shared" si="5"/>
        <v>69.599999999999994</v>
      </c>
      <c r="J19" s="37">
        <f t="shared" si="6"/>
        <v>104.39999999999999</v>
      </c>
      <c r="K19" s="37">
        <f t="shared" si="7"/>
        <v>139.19999999999999</v>
      </c>
      <c r="L19" s="37">
        <f>B19*$I$7</f>
        <v>20.399999999999999</v>
      </c>
      <c r="M19" s="38">
        <f>B19*$I$8</f>
        <v>14.399999999999999</v>
      </c>
      <c r="N19" s="36">
        <f t="shared" si="10"/>
        <v>52.8</v>
      </c>
      <c r="O19" s="37">
        <f t="shared" si="11"/>
        <v>79.199999999999989</v>
      </c>
      <c r="P19" s="37">
        <f t="shared" si="12"/>
        <v>105.6</v>
      </c>
      <c r="Q19" s="37">
        <f>B19*$N$7</f>
        <v>16.2</v>
      </c>
      <c r="R19" s="38">
        <f>B19*$N$8</f>
        <v>10.199999999999999</v>
      </c>
      <c r="S19" s="36">
        <f t="shared" si="15"/>
        <v>44.4</v>
      </c>
      <c r="T19" s="37">
        <f t="shared" si="16"/>
        <v>66.599999999999994</v>
      </c>
      <c r="U19" s="37">
        <f t="shared" si="17"/>
        <v>88.8</v>
      </c>
      <c r="V19" s="37">
        <f>B19*$S$7</f>
        <v>14.399999999999999</v>
      </c>
      <c r="W19" s="38">
        <f>B19*$S$8</f>
        <v>7.8</v>
      </c>
    </row>
    <row r="20" spans="1:23" ht="19.5" customHeight="1" x14ac:dyDescent="0.25">
      <c r="A20" s="32"/>
      <c r="B20" s="265">
        <v>1.3</v>
      </c>
      <c r="C20" s="322"/>
      <c r="D20" s="112">
        <f t="shared" si="0"/>
        <v>91</v>
      </c>
      <c r="E20" s="106">
        <f t="shared" si="1"/>
        <v>136.5</v>
      </c>
      <c r="F20" s="109">
        <f t="shared" si="2"/>
        <v>182</v>
      </c>
      <c r="G20" s="106">
        <f t="shared" si="3"/>
        <v>24.7</v>
      </c>
      <c r="H20" s="107">
        <f t="shared" si="4"/>
        <v>20.8</v>
      </c>
      <c r="I20" s="112">
        <f t="shared" si="5"/>
        <v>75.400000000000006</v>
      </c>
      <c r="J20" s="106">
        <f t="shared" si="6"/>
        <v>113.10000000000001</v>
      </c>
      <c r="K20" s="109">
        <f t="shared" si="7"/>
        <v>150.80000000000001</v>
      </c>
      <c r="L20" s="106">
        <f t="shared" si="8"/>
        <v>22.1</v>
      </c>
      <c r="M20" s="107">
        <f t="shared" si="9"/>
        <v>15.600000000000001</v>
      </c>
      <c r="N20" s="112">
        <f t="shared" si="10"/>
        <v>57.2</v>
      </c>
      <c r="O20" s="106">
        <f t="shared" si="11"/>
        <v>85.800000000000011</v>
      </c>
      <c r="P20" s="109">
        <f t="shared" si="12"/>
        <v>114.4</v>
      </c>
      <c r="Q20" s="106">
        <f t="shared" si="13"/>
        <v>17.55</v>
      </c>
      <c r="R20" s="107">
        <f t="shared" si="14"/>
        <v>11.05</v>
      </c>
      <c r="S20" s="112">
        <f t="shared" si="15"/>
        <v>48.100000000000009</v>
      </c>
      <c r="T20" s="106">
        <f t="shared" si="16"/>
        <v>72.150000000000006</v>
      </c>
      <c r="U20" s="109">
        <f t="shared" si="17"/>
        <v>96.200000000000017</v>
      </c>
      <c r="V20" s="106">
        <f t="shared" si="18"/>
        <v>15.600000000000001</v>
      </c>
      <c r="W20" s="107">
        <f t="shared" si="19"/>
        <v>8.4500000000000011</v>
      </c>
    </row>
    <row r="21" spans="1:23" ht="19.5" customHeight="1" x14ac:dyDescent="0.25">
      <c r="A21" s="32"/>
      <c r="B21" s="265">
        <v>1.4</v>
      </c>
      <c r="C21" s="322"/>
      <c r="D21" s="36">
        <f t="shared" si="0"/>
        <v>98</v>
      </c>
      <c r="E21" s="37">
        <f t="shared" si="1"/>
        <v>147</v>
      </c>
      <c r="F21" s="37">
        <f t="shared" si="2"/>
        <v>196</v>
      </c>
      <c r="G21" s="37">
        <f>B21*$D$7</f>
        <v>26.599999999999998</v>
      </c>
      <c r="H21" s="38">
        <f>B21*$D$8</f>
        <v>22.4</v>
      </c>
      <c r="I21" s="36">
        <f t="shared" si="5"/>
        <v>81.199999999999989</v>
      </c>
      <c r="J21" s="37">
        <f t="shared" si="6"/>
        <v>121.79999999999998</v>
      </c>
      <c r="K21" s="37">
        <f t="shared" si="7"/>
        <v>162.39999999999998</v>
      </c>
      <c r="L21" s="37">
        <f>B21*$I$7</f>
        <v>23.799999999999997</v>
      </c>
      <c r="M21" s="38">
        <f>B21*$I$8</f>
        <v>16.799999999999997</v>
      </c>
      <c r="N21" s="36">
        <f t="shared" si="10"/>
        <v>61.599999999999994</v>
      </c>
      <c r="O21" s="37">
        <f t="shared" si="11"/>
        <v>92.399999999999991</v>
      </c>
      <c r="P21" s="37">
        <f t="shared" si="12"/>
        <v>123.19999999999999</v>
      </c>
      <c r="Q21" s="37">
        <f>B21*$N$7</f>
        <v>18.899999999999999</v>
      </c>
      <c r="R21" s="38">
        <f>B21*$N$8</f>
        <v>11.899999999999999</v>
      </c>
      <c r="S21" s="36">
        <f t="shared" si="15"/>
        <v>51.8</v>
      </c>
      <c r="T21" s="37">
        <f t="shared" si="16"/>
        <v>77.699999999999989</v>
      </c>
      <c r="U21" s="37">
        <f t="shared" si="17"/>
        <v>103.6</v>
      </c>
      <c r="V21" s="37">
        <f>B21*$S$7</f>
        <v>16.799999999999997</v>
      </c>
      <c r="W21" s="38">
        <f>B21*$S$8</f>
        <v>9.1</v>
      </c>
    </row>
    <row r="22" spans="1:23" ht="19.5" customHeight="1" thickBot="1" x14ac:dyDescent="0.3">
      <c r="A22" s="32"/>
      <c r="B22" s="267">
        <v>1.5</v>
      </c>
      <c r="C22" s="323"/>
      <c r="D22" s="113">
        <f t="shared" si="0"/>
        <v>105</v>
      </c>
      <c r="E22" s="76">
        <f t="shared" si="1"/>
        <v>157.5</v>
      </c>
      <c r="F22" s="110">
        <f t="shared" si="2"/>
        <v>210</v>
      </c>
      <c r="G22" s="76">
        <f t="shared" si="3"/>
        <v>28.5</v>
      </c>
      <c r="H22" s="77">
        <f t="shared" si="4"/>
        <v>24</v>
      </c>
      <c r="I22" s="113">
        <f t="shared" si="5"/>
        <v>87</v>
      </c>
      <c r="J22" s="76">
        <f t="shared" si="6"/>
        <v>130.5</v>
      </c>
      <c r="K22" s="110">
        <f t="shared" si="7"/>
        <v>174</v>
      </c>
      <c r="L22" s="76">
        <f t="shared" si="8"/>
        <v>25.5</v>
      </c>
      <c r="M22" s="77">
        <f t="shared" si="9"/>
        <v>18</v>
      </c>
      <c r="N22" s="113">
        <f t="shared" si="10"/>
        <v>66</v>
      </c>
      <c r="O22" s="76">
        <f t="shared" si="11"/>
        <v>99</v>
      </c>
      <c r="P22" s="110">
        <f t="shared" si="12"/>
        <v>132</v>
      </c>
      <c r="Q22" s="76">
        <f t="shared" si="13"/>
        <v>20.25</v>
      </c>
      <c r="R22" s="77">
        <f t="shared" si="14"/>
        <v>12.75</v>
      </c>
      <c r="S22" s="113">
        <f t="shared" si="15"/>
        <v>55.5</v>
      </c>
      <c r="T22" s="76">
        <f t="shared" si="16"/>
        <v>83.25</v>
      </c>
      <c r="U22" s="110">
        <f t="shared" si="17"/>
        <v>111</v>
      </c>
      <c r="V22" s="76">
        <f t="shared" si="18"/>
        <v>18</v>
      </c>
      <c r="W22" s="77">
        <f t="shared" si="19"/>
        <v>9.75</v>
      </c>
    </row>
    <row r="23" spans="1:23" ht="17.399999999999999" x14ac:dyDescent="0.3">
      <c r="B23" s="1" t="s">
        <v>5</v>
      </c>
      <c r="C23" s="2"/>
      <c r="D23" s="3"/>
      <c r="E23" s="3"/>
      <c r="F23" s="3"/>
      <c r="G23" s="3"/>
      <c r="H23" s="3"/>
      <c r="I23" s="3"/>
      <c r="J23" s="3"/>
      <c r="K23" s="3"/>
      <c r="L23" s="3"/>
      <c r="M23" s="3"/>
      <c r="N23" s="3"/>
      <c r="O23" s="2"/>
      <c r="P23" s="2"/>
      <c r="Q23" s="2"/>
      <c r="R23" s="2"/>
      <c r="S23" s="2"/>
      <c r="T23" s="2"/>
      <c r="U23" s="2"/>
      <c r="V23" s="2"/>
      <c r="W23" s="2"/>
    </row>
    <row r="46" spans="2:23" x14ac:dyDescent="0.25">
      <c r="B46" s="2" t="s">
        <v>55</v>
      </c>
      <c r="C46" s="2">
        <f>H4*0.925</f>
        <v>41.625</v>
      </c>
      <c r="D46" s="2">
        <f>H4*1.075</f>
        <v>48.375</v>
      </c>
      <c r="E46" s="2" t="s">
        <v>54</v>
      </c>
      <c r="F46" s="55"/>
      <c r="G46" s="55"/>
      <c r="H46" s="55"/>
      <c r="I46" s="55"/>
      <c r="J46" s="55"/>
      <c r="K46" s="55"/>
      <c r="L46" s="55"/>
      <c r="M46" s="55"/>
      <c r="N46" s="55"/>
      <c r="O46" s="55"/>
      <c r="P46" s="55"/>
      <c r="Q46" s="2"/>
      <c r="R46" s="2"/>
      <c r="S46" s="2"/>
      <c r="T46" s="2"/>
      <c r="U46" s="2"/>
      <c r="V46" s="2"/>
      <c r="W46" s="2"/>
    </row>
  </sheetData>
  <mergeCells count="29">
    <mergeCell ref="D6:H6"/>
    <mergeCell ref="I6:M6"/>
    <mergeCell ref="N6:R6"/>
    <mergeCell ref="S6:W6"/>
    <mergeCell ref="G7:G9"/>
    <mergeCell ref="H7:H9"/>
    <mergeCell ref="L7:L9"/>
    <mergeCell ref="M7:M9"/>
    <mergeCell ref="Q7:Q9"/>
    <mergeCell ref="R7:R9"/>
    <mergeCell ref="B21:C21"/>
    <mergeCell ref="B22:C22"/>
    <mergeCell ref="B17:C17"/>
    <mergeCell ref="V7:V9"/>
    <mergeCell ref="W7:W9"/>
    <mergeCell ref="B8:C8"/>
    <mergeCell ref="B9:C9"/>
    <mergeCell ref="B10:C10"/>
    <mergeCell ref="B11:C11"/>
    <mergeCell ref="B12:C12"/>
    <mergeCell ref="B13:C13"/>
    <mergeCell ref="B14:C14"/>
    <mergeCell ref="B15:C15"/>
    <mergeCell ref="B16:C16"/>
    <mergeCell ref="B6:C6"/>
    <mergeCell ref="B7:C7"/>
    <mergeCell ref="B18:C18"/>
    <mergeCell ref="B19:C19"/>
    <mergeCell ref="B20:C20"/>
  </mergeCells>
  <conditionalFormatting sqref="D10:W22">
    <cfRule type="cellIs" dxfId="6" priority="1" stopIfTrue="1" operator="between">
      <formula>$H$4*0.95</formula>
      <formula>$H$4*1.05</formula>
    </cfRule>
  </conditionalFormatting>
  <printOptions horizontalCentered="1" verticalCentered="1"/>
  <pageMargins left="0.70866141732283472" right="0.70866141732283472" top="0.74803149606299213" bottom="0.74803149606299213" header="0.31496062992125984" footer="0.31496062992125984"/>
  <pageSetup paperSize="9" scale="89" orientation="landscape" r:id="rId1"/>
  <headerFooter>
    <oddFooter>&amp;RDCJ version 11 dated December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V44"/>
  <sheetViews>
    <sheetView topLeftCell="A2" zoomScaleNormal="100" workbookViewId="0">
      <selection activeCell="Z8" sqref="Z8"/>
    </sheetView>
  </sheetViews>
  <sheetFormatPr defaultRowHeight="13.2" x14ac:dyDescent="0.25"/>
  <cols>
    <col min="1" max="1" width="2.6640625" customWidth="1"/>
    <col min="2" max="2" width="17.5546875" customWidth="1"/>
    <col min="3" max="3" width="6.5546875" customWidth="1"/>
    <col min="4" max="4" width="6.44140625" customWidth="1"/>
    <col min="5" max="5" width="6.5546875" hidden="1" customWidth="1"/>
    <col min="6" max="8" width="6.5546875" customWidth="1"/>
    <col min="9" max="9" width="6.44140625" customWidth="1"/>
    <col min="10" max="10" width="6.5546875" hidden="1" customWidth="1"/>
    <col min="11" max="13" width="6.5546875" customWidth="1"/>
    <col min="14" max="14" width="6.44140625" customWidth="1"/>
    <col min="15" max="15" width="6.5546875" hidden="1" customWidth="1"/>
    <col min="16" max="18" width="6.5546875" customWidth="1"/>
    <col min="19" max="19" width="6.44140625" customWidth="1"/>
    <col min="20" max="20" width="0.21875" hidden="1" customWidth="1"/>
    <col min="21" max="22" width="6.5546875" customWidth="1"/>
  </cols>
  <sheetData>
    <row r="1" spans="2:22" ht="20.100000000000001" customHeight="1" x14ac:dyDescent="0.3">
      <c r="B1" s="1" t="s">
        <v>0</v>
      </c>
      <c r="C1" s="2"/>
      <c r="D1" s="2"/>
      <c r="E1" s="2"/>
      <c r="F1" s="2"/>
      <c r="G1" s="2"/>
      <c r="H1" s="2"/>
      <c r="I1" s="2"/>
      <c r="J1" s="2"/>
      <c r="K1" s="2"/>
      <c r="L1" s="2"/>
      <c r="M1" s="2"/>
      <c r="N1" s="2"/>
      <c r="O1" s="2"/>
      <c r="P1" s="2"/>
      <c r="Q1" s="2"/>
      <c r="R1" s="2"/>
      <c r="S1" s="2"/>
      <c r="T1" s="2"/>
      <c r="U1" s="2"/>
      <c r="V1" s="2"/>
    </row>
    <row r="2" spans="2:22" ht="20.100000000000001" customHeight="1" x14ac:dyDescent="0.3">
      <c r="B2" s="1" t="s">
        <v>97</v>
      </c>
      <c r="C2" s="3"/>
      <c r="D2" s="3"/>
      <c r="E2" s="3"/>
      <c r="F2" s="3" t="s">
        <v>68</v>
      </c>
      <c r="G2" s="3"/>
      <c r="H2" s="3"/>
      <c r="I2" s="3"/>
      <c r="J2" s="3"/>
      <c r="K2" s="3"/>
      <c r="L2" s="3"/>
      <c r="M2" s="3"/>
      <c r="N2" s="3"/>
      <c r="O2" s="3"/>
      <c r="P2" s="3"/>
      <c r="Q2" s="3"/>
      <c r="R2" s="3"/>
      <c r="S2" s="3"/>
      <c r="T2" s="3"/>
      <c r="U2" s="3"/>
      <c r="V2" s="3"/>
    </row>
    <row r="3" spans="2:22" ht="18.600000000000001" customHeight="1" x14ac:dyDescent="0.25">
      <c r="C3" s="2"/>
      <c r="D3" s="2"/>
      <c r="E3" s="2"/>
      <c r="F3" s="2"/>
      <c r="G3" s="2"/>
      <c r="H3" s="2"/>
      <c r="I3" s="2"/>
      <c r="J3" s="2"/>
      <c r="K3" s="2"/>
      <c r="L3" s="2"/>
      <c r="M3" s="2"/>
      <c r="N3" s="2"/>
      <c r="O3" s="2"/>
      <c r="P3" s="2"/>
      <c r="Q3" s="2"/>
      <c r="R3" s="2"/>
      <c r="S3" s="2"/>
      <c r="T3" s="2"/>
      <c r="U3" s="2"/>
      <c r="V3" s="2"/>
    </row>
    <row r="4" spans="2:22" ht="20.100000000000001" customHeight="1" x14ac:dyDescent="0.25">
      <c r="B4" s="195" t="s">
        <v>89</v>
      </c>
      <c r="C4" s="2"/>
      <c r="D4" s="2"/>
      <c r="F4" s="3" t="s">
        <v>30</v>
      </c>
      <c r="G4" s="3"/>
      <c r="H4" s="73">
        <v>30</v>
      </c>
      <c r="I4" s="3" t="s">
        <v>54</v>
      </c>
      <c r="J4" s="2"/>
      <c r="K4" s="3"/>
      <c r="L4" s="3"/>
      <c r="M4" s="2"/>
      <c r="N4" s="2"/>
      <c r="O4" s="2"/>
      <c r="P4" s="2"/>
      <c r="Q4" s="2"/>
      <c r="R4" s="2"/>
      <c r="S4" s="2"/>
      <c r="T4" s="2"/>
      <c r="U4" s="2"/>
      <c r="V4" s="2"/>
    </row>
    <row r="5" spans="2:22" ht="20.100000000000001" customHeight="1" thickBot="1" x14ac:dyDescent="0.3">
      <c r="B5" s="2"/>
      <c r="C5" s="2"/>
      <c r="D5" s="2"/>
      <c r="E5" s="2"/>
      <c r="F5" s="2"/>
      <c r="G5" s="2"/>
      <c r="H5" s="2"/>
      <c r="I5" s="2"/>
      <c r="J5" s="2"/>
      <c r="K5" s="2"/>
      <c r="L5" s="2"/>
      <c r="M5" s="2"/>
      <c r="N5" s="2"/>
      <c r="O5" s="2"/>
      <c r="P5" s="2"/>
      <c r="Q5" s="2"/>
      <c r="R5" s="2"/>
      <c r="S5" s="2"/>
      <c r="T5" s="2"/>
      <c r="U5" s="2"/>
      <c r="V5" s="2"/>
    </row>
    <row r="6" spans="2:22" ht="18.600000000000001" customHeight="1" x14ac:dyDescent="0.25">
      <c r="B6" s="146" t="s">
        <v>1</v>
      </c>
      <c r="C6" s="308" t="s">
        <v>20</v>
      </c>
      <c r="D6" s="330"/>
      <c r="E6" s="330"/>
      <c r="F6" s="331"/>
      <c r="G6" s="332"/>
      <c r="H6" s="295" t="s">
        <v>19</v>
      </c>
      <c r="I6" s="296"/>
      <c r="J6" s="296"/>
      <c r="K6" s="297"/>
      <c r="L6" s="298"/>
      <c r="M6" s="295" t="s">
        <v>21</v>
      </c>
      <c r="N6" s="296"/>
      <c r="O6" s="296"/>
      <c r="P6" s="297"/>
      <c r="Q6" s="298"/>
      <c r="R6" s="295" t="s">
        <v>22</v>
      </c>
      <c r="S6" s="296"/>
      <c r="T6" s="296"/>
      <c r="U6" s="297"/>
      <c r="V6" s="298"/>
    </row>
    <row r="7" spans="2:22" ht="20.100000000000001" customHeight="1" x14ac:dyDescent="0.25">
      <c r="B7" s="147" t="s">
        <v>2</v>
      </c>
      <c r="C7" s="10">
        <f>Speeds!K2</f>
        <v>12</v>
      </c>
      <c r="D7" s="244" t="s">
        <v>24</v>
      </c>
      <c r="E7" s="333"/>
      <c r="F7" s="315" t="s">
        <v>25</v>
      </c>
      <c r="G7" s="309" t="s">
        <v>26</v>
      </c>
      <c r="H7" s="10">
        <f>Speeds!K5</f>
        <v>10</v>
      </c>
      <c r="I7" s="244" t="s">
        <v>24</v>
      </c>
      <c r="J7" s="290"/>
      <c r="K7" s="315" t="s">
        <v>25</v>
      </c>
      <c r="L7" s="309" t="s">
        <v>26</v>
      </c>
      <c r="M7" s="10">
        <f>Speeds!K8</f>
        <v>8</v>
      </c>
      <c r="N7" s="244" t="s">
        <v>24</v>
      </c>
      <c r="O7" s="290"/>
      <c r="P7" s="315" t="s">
        <v>25</v>
      </c>
      <c r="Q7" s="309" t="s">
        <v>26</v>
      </c>
      <c r="R7" s="10">
        <f>Speeds!K11</f>
        <v>7.5</v>
      </c>
      <c r="S7" s="244" t="s">
        <v>24</v>
      </c>
      <c r="T7" s="290"/>
      <c r="U7" s="315" t="s">
        <v>25</v>
      </c>
      <c r="V7" s="309" t="s">
        <v>26</v>
      </c>
    </row>
    <row r="8" spans="2:22" ht="20.100000000000001" customHeight="1" x14ac:dyDescent="0.25">
      <c r="B8" s="147" t="s">
        <v>3</v>
      </c>
      <c r="C8" s="10">
        <f>Speeds!K3</f>
        <v>6</v>
      </c>
      <c r="D8" s="259" t="s">
        <v>24</v>
      </c>
      <c r="E8" s="289"/>
      <c r="F8" s="316"/>
      <c r="G8" s="294"/>
      <c r="H8" s="10">
        <f>Speeds!K6</f>
        <v>5</v>
      </c>
      <c r="I8" s="272" t="s">
        <v>24</v>
      </c>
      <c r="J8" s="288"/>
      <c r="K8" s="316"/>
      <c r="L8" s="294"/>
      <c r="M8" s="10">
        <f>Speeds!K9</f>
        <v>4</v>
      </c>
      <c r="N8" s="272" t="s">
        <v>24</v>
      </c>
      <c r="O8" s="288"/>
      <c r="P8" s="316"/>
      <c r="Q8" s="294"/>
      <c r="R8" s="10">
        <f>Speeds!K12</f>
        <v>3.5</v>
      </c>
      <c r="S8" s="272" t="s">
        <v>24</v>
      </c>
      <c r="T8" s="288"/>
      <c r="U8" s="316"/>
      <c r="V8" s="294"/>
    </row>
    <row r="9" spans="2:22" ht="29.4" customHeight="1" thickBot="1" x14ac:dyDescent="0.3">
      <c r="B9" s="7" t="s">
        <v>23</v>
      </c>
      <c r="C9" s="13" t="s">
        <v>90</v>
      </c>
      <c r="D9" s="14" t="s">
        <v>91</v>
      </c>
      <c r="E9" s="15" t="s">
        <v>92</v>
      </c>
      <c r="F9" s="329"/>
      <c r="G9" s="314"/>
      <c r="H9" s="13" t="s">
        <v>90</v>
      </c>
      <c r="I9" s="14" t="s">
        <v>91</v>
      </c>
      <c r="J9" s="15" t="s">
        <v>92</v>
      </c>
      <c r="K9" s="329"/>
      <c r="L9" s="314"/>
      <c r="M9" s="13" t="s">
        <v>90</v>
      </c>
      <c r="N9" s="14" t="s">
        <v>91</v>
      </c>
      <c r="O9" s="15" t="s">
        <v>92</v>
      </c>
      <c r="P9" s="329"/>
      <c r="Q9" s="314"/>
      <c r="R9" s="13" t="s">
        <v>90</v>
      </c>
      <c r="S9" s="14" t="s">
        <v>91</v>
      </c>
      <c r="T9" s="15" t="s">
        <v>92</v>
      </c>
      <c r="U9" s="329"/>
      <c r="V9" s="314"/>
    </row>
    <row r="10" spans="2:22" ht="20.100000000000001" customHeight="1" x14ac:dyDescent="0.25">
      <c r="B10" s="118">
        <v>0.3</v>
      </c>
      <c r="C10" s="120">
        <f>($F10+$G10)*2</f>
        <v>10.799999999999999</v>
      </c>
      <c r="D10" s="123">
        <f>($F10+$G10)*3</f>
        <v>16.2</v>
      </c>
      <c r="E10" s="123">
        <f>($F10+$G10)*4</f>
        <v>21.599999999999998</v>
      </c>
      <c r="F10" s="121">
        <f>B10*$C$7</f>
        <v>3.5999999999999996</v>
      </c>
      <c r="G10" s="122">
        <f>B10*$C$8</f>
        <v>1.7999999999999998</v>
      </c>
      <c r="H10" s="120">
        <f>(K10+L10)*2</f>
        <v>9</v>
      </c>
      <c r="I10" s="123">
        <f>(K10+L10)*3</f>
        <v>13.5</v>
      </c>
      <c r="J10" s="123">
        <f>(K10+L10)*4</f>
        <v>18</v>
      </c>
      <c r="K10" s="123">
        <f>B10*$H$7</f>
        <v>3</v>
      </c>
      <c r="L10" s="122">
        <f>B10*$H$8</f>
        <v>1.5</v>
      </c>
      <c r="M10" s="120">
        <f>(P10+Q10)*2</f>
        <v>7.1999999999999993</v>
      </c>
      <c r="N10" s="123">
        <f>(P10+Q10)*3</f>
        <v>10.799999999999999</v>
      </c>
      <c r="O10" s="123">
        <f>(P10+Q10)*4</f>
        <v>14.399999999999999</v>
      </c>
      <c r="P10" s="123">
        <f>B10*$M$7</f>
        <v>2.4</v>
      </c>
      <c r="Q10" s="122">
        <f>B10*$M$8</f>
        <v>1.2</v>
      </c>
      <c r="R10" s="120">
        <f>(U10+V10)*2</f>
        <v>6.6</v>
      </c>
      <c r="S10" s="123">
        <f>(U10+V10)*3</f>
        <v>9.8999999999999986</v>
      </c>
      <c r="T10" s="123">
        <f>(U10+V10)*4</f>
        <v>13.2</v>
      </c>
      <c r="U10" s="123">
        <f>B10*$R$7</f>
        <v>2.25</v>
      </c>
      <c r="V10" s="122">
        <f>B10*$R$8</f>
        <v>1.05</v>
      </c>
    </row>
    <row r="11" spans="2:22" ht="20.100000000000001" customHeight="1" x14ac:dyDescent="0.25">
      <c r="B11" s="116">
        <v>0.4</v>
      </c>
      <c r="C11" s="36">
        <f t="shared" ref="C11:C23" si="0">($F11+$G11)*2</f>
        <v>14.400000000000002</v>
      </c>
      <c r="D11" s="37">
        <f t="shared" ref="D11:D23" si="1">($F11+$G11)*3</f>
        <v>21.6</v>
      </c>
      <c r="E11" s="37">
        <f t="shared" ref="E11:E23" si="2">($F11+$G11)*4</f>
        <v>28.800000000000004</v>
      </c>
      <c r="F11" s="130">
        <f t="shared" ref="F11:F23" si="3">B11*$C$7</f>
        <v>4.8000000000000007</v>
      </c>
      <c r="G11" s="38">
        <f t="shared" ref="G11:G23" si="4">B11*$C$8</f>
        <v>2.4000000000000004</v>
      </c>
      <c r="H11" s="36">
        <f t="shared" ref="H11:H23" si="5">(K11+L11)*2</f>
        <v>12</v>
      </c>
      <c r="I11" s="37">
        <f t="shared" ref="I11:I23" si="6">(K11+L11)*3</f>
        <v>18</v>
      </c>
      <c r="J11" s="37">
        <f t="shared" ref="J11:J23" si="7">(K11+L11)*4</f>
        <v>24</v>
      </c>
      <c r="K11" s="37">
        <f t="shared" ref="K11:K23" si="8">B11*$H$7</f>
        <v>4</v>
      </c>
      <c r="L11" s="38">
        <f t="shared" ref="L11:L23" si="9">B11*$H$8</f>
        <v>2</v>
      </c>
      <c r="M11" s="36">
        <f t="shared" ref="M11:M23" si="10">(P11+Q11)*2</f>
        <v>9.6000000000000014</v>
      </c>
      <c r="N11" s="37">
        <f t="shared" ref="N11:N23" si="11">(P11+Q11)*3</f>
        <v>14.400000000000002</v>
      </c>
      <c r="O11" s="37">
        <f t="shared" ref="O11:O23" si="12">(P11+Q11)*4</f>
        <v>19.200000000000003</v>
      </c>
      <c r="P11" s="37">
        <f t="shared" ref="P11:P23" si="13">B11*$M$7</f>
        <v>3.2</v>
      </c>
      <c r="Q11" s="38">
        <f t="shared" ref="Q11:Q23" si="14">B11*$M$8</f>
        <v>1.6</v>
      </c>
      <c r="R11" s="36">
        <f t="shared" ref="R11:R23" si="15">(U11+V11)*2</f>
        <v>8.8000000000000007</v>
      </c>
      <c r="S11" s="37">
        <f t="shared" ref="S11:S23" si="16">(U11+V11)*3</f>
        <v>13.200000000000001</v>
      </c>
      <c r="T11" s="37">
        <f t="shared" ref="T11:T23" si="17">(U11+V11)*4</f>
        <v>17.600000000000001</v>
      </c>
      <c r="U11" s="37">
        <f t="shared" ref="U11:U23" si="18">B11*$R$7</f>
        <v>3</v>
      </c>
      <c r="V11" s="38">
        <f t="shared" ref="V11:V23" si="19">B11*$R$8</f>
        <v>1.4000000000000001</v>
      </c>
    </row>
    <row r="12" spans="2:22" ht="20.100000000000001" customHeight="1" x14ac:dyDescent="0.25">
      <c r="B12" s="116">
        <v>0.5</v>
      </c>
      <c r="C12" s="99">
        <f t="shared" si="0"/>
        <v>18</v>
      </c>
      <c r="D12" s="97">
        <f t="shared" si="1"/>
        <v>27</v>
      </c>
      <c r="E12" s="97">
        <f t="shared" si="2"/>
        <v>36</v>
      </c>
      <c r="F12" s="131">
        <f t="shared" si="3"/>
        <v>6</v>
      </c>
      <c r="G12" s="100">
        <f t="shared" si="4"/>
        <v>3</v>
      </c>
      <c r="H12" s="99">
        <f t="shared" si="5"/>
        <v>15</v>
      </c>
      <c r="I12" s="97">
        <f t="shared" si="6"/>
        <v>22.5</v>
      </c>
      <c r="J12" s="97">
        <f t="shared" si="7"/>
        <v>30</v>
      </c>
      <c r="K12" s="97">
        <f t="shared" si="8"/>
        <v>5</v>
      </c>
      <c r="L12" s="100">
        <f t="shared" si="9"/>
        <v>2.5</v>
      </c>
      <c r="M12" s="99">
        <f t="shared" si="10"/>
        <v>12</v>
      </c>
      <c r="N12" s="97">
        <f t="shared" si="11"/>
        <v>18</v>
      </c>
      <c r="O12" s="97">
        <f t="shared" si="12"/>
        <v>24</v>
      </c>
      <c r="P12" s="97">
        <f t="shared" si="13"/>
        <v>4</v>
      </c>
      <c r="Q12" s="100">
        <f t="shared" si="14"/>
        <v>2</v>
      </c>
      <c r="R12" s="99">
        <f t="shared" si="15"/>
        <v>11</v>
      </c>
      <c r="S12" s="97">
        <f t="shared" si="16"/>
        <v>16.5</v>
      </c>
      <c r="T12" s="97">
        <f t="shared" si="17"/>
        <v>22</v>
      </c>
      <c r="U12" s="97">
        <f t="shared" si="18"/>
        <v>3.75</v>
      </c>
      <c r="V12" s="100">
        <f t="shared" si="19"/>
        <v>1.75</v>
      </c>
    </row>
    <row r="13" spans="2:22" ht="20.100000000000001" customHeight="1" x14ac:dyDescent="0.25">
      <c r="B13" s="116">
        <v>0.6</v>
      </c>
      <c r="C13" s="36">
        <f t="shared" si="0"/>
        <v>21.599999999999998</v>
      </c>
      <c r="D13" s="37">
        <f t="shared" si="1"/>
        <v>32.4</v>
      </c>
      <c r="E13" s="37">
        <f t="shared" si="2"/>
        <v>43.199999999999996</v>
      </c>
      <c r="F13" s="130">
        <f t="shared" si="3"/>
        <v>7.1999999999999993</v>
      </c>
      <c r="G13" s="38">
        <f t="shared" si="4"/>
        <v>3.5999999999999996</v>
      </c>
      <c r="H13" s="36">
        <f t="shared" si="5"/>
        <v>18</v>
      </c>
      <c r="I13" s="37">
        <f t="shared" si="6"/>
        <v>27</v>
      </c>
      <c r="J13" s="37">
        <f t="shared" si="7"/>
        <v>36</v>
      </c>
      <c r="K13" s="37">
        <f t="shared" si="8"/>
        <v>6</v>
      </c>
      <c r="L13" s="38">
        <f t="shared" si="9"/>
        <v>3</v>
      </c>
      <c r="M13" s="36">
        <f t="shared" si="10"/>
        <v>14.399999999999999</v>
      </c>
      <c r="N13" s="37">
        <f t="shared" si="11"/>
        <v>21.599999999999998</v>
      </c>
      <c r="O13" s="37">
        <f t="shared" si="12"/>
        <v>28.799999999999997</v>
      </c>
      <c r="P13" s="37">
        <f t="shared" si="13"/>
        <v>4.8</v>
      </c>
      <c r="Q13" s="38">
        <f t="shared" si="14"/>
        <v>2.4</v>
      </c>
      <c r="R13" s="36">
        <f t="shared" si="15"/>
        <v>13.2</v>
      </c>
      <c r="S13" s="37">
        <f t="shared" si="16"/>
        <v>19.799999999999997</v>
      </c>
      <c r="T13" s="37">
        <f t="shared" si="17"/>
        <v>26.4</v>
      </c>
      <c r="U13" s="37">
        <f t="shared" si="18"/>
        <v>4.5</v>
      </c>
      <c r="V13" s="38">
        <f t="shared" si="19"/>
        <v>2.1</v>
      </c>
    </row>
    <row r="14" spans="2:22" ht="20.100000000000001" customHeight="1" x14ac:dyDescent="0.25">
      <c r="B14" s="116">
        <v>0.7</v>
      </c>
      <c r="C14" s="99">
        <f t="shared" si="0"/>
        <v>25.199999999999996</v>
      </c>
      <c r="D14" s="97">
        <f t="shared" si="1"/>
        <v>37.799999999999997</v>
      </c>
      <c r="E14" s="97">
        <f t="shared" si="2"/>
        <v>50.399999999999991</v>
      </c>
      <c r="F14" s="131">
        <f t="shared" si="3"/>
        <v>8.3999999999999986</v>
      </c>
      <c r="G14" s="100">
        <f t="shared" si="4"/>
        <v>4.1999999999999993</v>
      </c>
      <c r="H14" s="99">
        <f t="shared" si="5"/>
        <v>21</v>
      </c>
      <c r="I14" s="97">
        <f t="shared" si="6"/>
        <v>31.5</v>
      </c>
      <c r="J14" s="97">
        <f t="shared" si="7"/>
        <v>42</v>
      </c>
      <c r="K14" s="97">
        <f t="shared" si="8"/>
        <v>7</v>
      </c>
      <c r="L14" s="100">
        <f t="shared" si="9"/>
        <v>3.5</v>
      </c>
      <c r="M14" s="99">
        <f t="shared" si="10"/>
        <v>16.799999999999997</v>
      </c>
      <c r="N14" s="97">
        <f t="shared" si="11"/>
        <v>25.199999999999996</v>
      </c>
      <c r="O14" s="97">
        <f t="shared" si="12"/>
        <v>33.599999999999994</v>
      </c>
      <c r="P14" s="97">
        <f t="shared" si="13"/>
        <v>5.6</v>
      </c>
      <c r="Q14" s="100">
        <f t="shared" si="14"/>
        <v>2.8</v>
      </c>
      <c r="R14" s="99">
        <f t="shared" si="15"/>
        <v>15.399999999999999</v>
      </c>
      <c r="S14" s="97">
        <f t="shared" si="16"/>
        <v>23.099999999999998</v>
      </c>
      <c r="T14" s="97">
        <f t="shared" si="17"/>
        <v>30.799999999999997</v>
      </c>
      <c r="U14" s="97">
        <f t="shared" si="18"/>
        <v>5.25</v>
      </c>
      <c r="V14" s="100">
        <f t="shared" si="19"/>
        <v>2.4499999999999997</v>
      </c>
    </row>
    <row r="15" spans="2:22" ht="20.100000000000001" customHeight="1" x14ac:dyDescent="0.25">
      <c r="B15" s="116">
        <v>0.8</v>
      </c>
      <c r="C15" s="36">
        <f t="shared" si="0"/>
        <v>28.800000000000004</v>
      </c>
      <c r="D15" s="37">
        <f t="shared" si="1"/>
        <v>43.2</v>
      </c>
      <c r="E15" s="37">
        <f t="shared" si="2"/>
        <v>57.600000000000009</v>
      </c>
      <c r="F15" s="130">
        <f t="shared" si="3"/>
        <v>9.6000000000000014</v>
      </c>
      <c r="G15" s="38">
        <f t="shared" si="4"/>
        <v>4.8000000000000007</v>
      </c>
      <c r="H15" s="36">
        <f t="shared" si="5"/>
        <v>24</v>
      </c>
      <c r="I15" s="37">
        <f t="shared" si="6"/>
        <v>36</v>
      </c>
      <c r="J15" s="37">
        <f t="shared" si="7"/>
        <v>48</v>
      </c>
      <c r="K15" s="37">
        <f t="shared" si="8"/>
        <v>8</v>
      </c>
      <c r="L15" s="38">
        <f t="shared" si="9"/>
        <v>4</v>
      </c>
      <c r="M15" s="36">
        <f t="shared" si="10"/>
        <v>19.200000000000003</v>
      </c>
      <c r="N15" s="37">
        <f t="shared" si="11"/>
        <v>28.800000000000004</v>
      </c>
      <c r="O15" s="37">
        <f t="shared" si="12"/>
        <v>38.400000000000006</v>
      </c>
      <c r="P15" s="37">
        <f t="shared" si="13"/>
        <v>6.4</v>
      </c>
      <c r="Q15" s="38">
        <f t="shared" si="14"/>
        <v>3.2</v>
      </c>
      <c r="R15" s="36">
        <f t="shared" si="15"/>
        <v>17.600000000000001</v>
      </c>
      <c r="S15" s="37">
        <f t="shared" si="16"/>
        <v>26.400000000000002</v>
      </c>
      <c r="T15" s="37">
        <f t="shared" si="17"/>
        <v>35.200000000000003</v>
      </c>
      <c r="U15" s="37">
        <f t="shared" si="18"/>
        <v>6</v>
      </c>
      <c r="V15" s="38">
        <f t="shared" si="19"/>
        <v>2.8000000000000003</v>
      </c>
    </row>
    <row r="16" spans="2:22" ht="20.100000000000001" customHeight="1" x14ac:dyDescent="0.25">
      <c r="B16" s="116">
        <v>0.9</v>
      </c>
      <c r="C16" s="99">
        <f t="shared" si="0"/>
        <v>32.400000000000006</v>
      </c>
      <c r="D16" s="97">
        <f t="shared" si="1"/>
        <v>48.600000000000009</v>
      </c>
      <c r="E16" s="97">
        <f t="shared" si="2"/>
        <v>64.800000000000011</v>
      </c>
      <c r="F16" s="131">
        <f t="shared" si="3"/>
        <v>10.8</v>
      </c>
      <c r="G16" s="100">
        <f t="shared" si="4"/>
        <v>5.4</v>
      </c>
      <c r="H16" s="99">
        <f t="shared" si="5"/>
        <v>27</v>
      </c>
      <c r="I16" s="97">
        <f t="shared" si="6"/>
        <v>40.5</v>
      </c>
      <c r="J16" s="97">
        <f t="shared" si="7"/>
        <v>54</v>
      </c>
      <c r="K16" s="97">
        <f t="shared" si="8"/>
        <v>9</v>
      </c>
      <c r="L16" s="100">
        <f t="shared" si="9"/>
        <v>4.5</v>
      </c>
      <c r="M16" s="99">
        <f t="shared" si="10"/>
        <v>21.6</v>
      </c>
      <c r="N16" s="97">
        <f t="shared" si="11"/>
        <v>32.400000000000006</v>
      </c>
      <c r="O16" s="97">
        <f t="shared" si="12"/>
        <v>43.2</v>
      </c>
      <c r="P16" s="97">
        <f t="shared" si="13"/>
        <v>7.2</v>
      </c>
      <c r="Q16" s="100">
        <f t="shared" si="14"/>
        <v>3.6</v>
      </c>
      <c r="R16" s="99">
        <f t="shared" si="15"/>
        <v>19.8</v>
      </c>
      <c r="S16" s="97">
        <f t="shared" si="16"/>
        <v>29.700000000000003</v>
      </c>
      <c r="T16" s="97">
        <f t="shared" si="17"/>
        <v>39.6</v>
      </c>
      <c r="U16" s="97">
        <f t="shared" si="18"/>
        <v>6.75</v>
      </c>
      <c r="V16" s="100">
        <f t="shared" si="19"/>
        <v>3.15</v>
      </c>
    </row>
    <row r="17" spans="2:22" ht="20.100000000000001" customHeight="1" x14ac:dyDescent="0.25">
      <c r="B17" s="116">
        <v>1</v>
      </c>
      <c r="C17" s="36">
        <f t="shared" si="0"/>
        <v>36</v>
      </c>
      <c r="D17" s="37">
        <f t="shared" si="1"/>
        <v>54</v>
      </c>
      <c r="E17" s="37">
        <f t="shared" si="2"/>
        <v>72</v>
      </c>
      <c r="F17" s="130">
        <f t="shared" si="3"/>
        <v>12</v>
      </c>
      <c r="G17" s="38">
        <f t="shared" si="4"/>
        <v>6</v>
      </c>
      <c r="H17" s="36">
        <f t="shared" si="5"/>
        <v>30</v>
      </c>
      <c r="I17" s="37">
        <f t="shared" si="6"/>
        <v>45</v>
      </c>
      <c r="J17" s="37">
        <f t="shared" si="7"/>
        <v>60</v>
      </c>
      <c r="K17" s="37">
        <f t="shared" si="8"/>
        <v>10</v>
      </c>
      <c r="L17" s="38">
        <f t="shared" si="9"/>
        <v>5</v>
      </c>
      <c r="M17" s="36">
        <f t="shared" si="10"/>
        <v>24</v>
      </c>
      <c r="N17" s="37">
        <f t="shared" si="11"/>
        <v>36</v>
      </c>
      <c r="O17" s="37">
        <f t="shared" si="12"/>
        <v>48</v>
      </c>
      <c r="P17" s="37">
        <f t="shared" si="13"/>
        <v>8</v>
      </c>
      <c r="Q17" s="38">
        <f t="shared" si="14"/>
        <v>4</v>
      </c>
      <c r="R17" s="36">
        <f t="shared" si="15"/>
        <v>22</v>
      </c>
      <c r="S17" s="37">
        <f t="shared" si="16"/>
        <v>33</v>
      </c>
      <c r="T17" s="37">
        <f t="shared" si="17"/>
        <v>44</v>
      </c>
      <c r="U17" s="37">
        <f t="shared" si="18"/>
        <v>7.5</v>
      </c>
      <c r="V17" s="38">
        <f t="shared" si="19"/>
        <v>3.5</v>
      </c>
    </row>
    <row r="18" spans="2:22" ht="20.100000000000001" customHeight="1" x14ac:dyDescent="0.25">
      <c r="B18" s="116">
        <v>1.1000000000000001</v>
      </c>
      <c r="C18" s="99">
        <f t="shared" si="0"/>
        <v>39.6</v>
      </c>
      <c r="D18" s="97">
        <f t="shared" si="1"/>
        <v>59.400000000000006</v>
      </c>
      <c r="E18" s="97">
        <f t="shared" si="2"/>
        <v>79.2</v>
      </c>
      <c r="F18" s="131">
        <f t="shared" si="3"/>
        <v>13.200000000000001</v>
      </c>
      <c r="G18" s="100">
        <f t="shared" si="4"/>
        <v>6.6000000000000005</v>
      </c>
      <c r="H18" s="99">
        <f t="shared" si="5"/>
        <v>33</v>
      </c>
      <c r="I18" s="97">
        <f t="shared" si="6"/>
        <v>49.5</v>
      </c>
      <c r="J18" s="97">
        <f t="shared" si="7"/>
        <v>66</v>
      </c>
      <c r="K18" s="97">
        <f t="shared" si="8"/>
        <v>11</v>
      </c>
      <c r="L18" s="100">
        <f t="shared" si="9"/>
        <v>5.5</v>
      </c>
      <c r="M18" s="99">
        <f t="shared" si="10"/>
        <v>26.400000000000002</v>
      </c>
      <c r="N18" s="97">
        <f t="shared" si="11"/>
        <v>39.6</v>
      </c>
      <c r="O18" s="97">
        <f t="shared" si="12"/>
        <v>52.800000000000004</v>
      </c>
      <c r="P18" s="97">
        <f t="shared" si="13"/>
        <v>8.8000000000000007</v>
      </c>
      <c r="Q18" s="100">
        <f t="shared" si="14"/>
        <v>4.4000000000000004</v>
      </c>
      <c r="R18" s="99">
        <f t="shared" si="15"/>
        <v>24.200000000000003</v>
      </c>
      <c r="S18" s="97">
        <f t="shared" si="16"/>
        <v>36.300000000000004</v>
      </c>
      <c r="T18" s="97">
        <f t="shared" si="17"/>
        <v>48.400000000000006</v>
      </c>
      <c r="U18" s="97">
        <f t="shared" si="18"/>
        <v>8.25</v>
      </c>
      <c r="V18" s="100">
        <f t="shared" si="19"/>
        <v>3.8500000000000005</v>
      </c>
    </row>
    <row r="19" spans="2:22" ht="20.100000000000001" customHeight="1" x14ac:dyDescent="0.25">
      <c r="B19" s="117">
        <v>1.2</v>
      </c>
      <c r="C19" s="36">
        <f t="shared" si="0"/>
        <v>43.199999999999996</v>
      </c>
      <c r="D19" s="37">
        <f t="shared" si="1"/>
        <v>64.8</v>
      </c>
      <c r="E19" s="37">
        <f t="shared" si="2"/>
        <v>86.399999999999991</v>
      </c>
      <c r="F19" s="130">
        <f t="shared" si="3"/>
        <v>14.399999999999999</v>
      </c>
      <c r="G19" s="38">
        <f t="shared" si="4"/>
        <v>7.1999999999999993</v>
      </c>
      <c r="H19" s="36">
        <f t="shared" si="5"/>
        <v>36</v>
      </c>
      <c r="I19" s="37">
        <f t="shared" si="6"/>
        <v>54</v>
      </c>
      <c r="J19" s="37">
        <f t="shared" si="7"/>
        <v>72</v>
      </c>
      <c r="K19" s="37">
        <f t="shared" si="8"/>
        <v>12</v>
      </c>
      <c r="L19" s="38">
        <f t="shared" si="9"/>
        <v>6</v>
      </c>
      <c r="M19" s="36">
        <f t="shared" si="10"/>
        <v>28.799999999999997</v>
      </c>
      <c r="N19" s="37">
        <f t="shared" si="11"/>
        <v>43.199999999999996</v>
      </c>
      <c r="O19" s="37">
        <f t="shared" si="12"/>
        <v>57.599999999999994</v>
      </c>
      <c r="P19" s="37">
        <f t="shared" si="13"/>
        <v>9.6</v>
      </c>
      <c r="Q19" s="38">
        <f t="shared" si="14"/>
        <v>4.8</v>
      </c>
      <c r="R19" s="36">
        <f t="shared" si="15"/>
        <v>26.4</v>
      </c>
      <c r="S19" s="37">
        <f t="shared" si="16"/>
        <v>39.599999999999994</v>
      </c>
      <c r="T19" s="37">
        <f t="shared" si="17"/>
        <v>52.8</v>
      </c>
      <c r="U19" s="37">
        <f t="shared" si="18"/>
        <v>9</v>
      </c>
      <c r="V19" s="38">
        <f t="shared" si="19"/>
        <v>4.2</v>
      </c>
    </row>
    <row r="20" spans="2:22" ht="20.100000000000001" customHeight="1" x14ac:dyDescent="0.25">
      <c r="B20" s="119">
        <v>1.3</v>
      </c>
      <c r="C20" s="99">
        <f t="shared" si="0"/>
        <v>46.800000000000004</v>
      </c>
      <c r="D20" s="97">
        <f t="shared" si="1"/>
        <v>70.2</v>
      </c>
      <c r="E20" s="97">
        <f t="shared" si="2"/>
        <v>93.600000000000009</v>
      </c>
      <c r="F20" s="131">
        <f t="shared" si="3"/>
        <v>15.600000000000001</v>
      </c>
      <c r="G20" s="100">
        <f t="shared" si="4"/>
        <v>7.8000000000000007</v>
      </c>
      <c r="H20" s="99">
        <f t="shared" si="5"/>
        <v>39</v>
      </c>
      <c r="I20" s="97">
        <f t="shared" si="6"/>
        <v>58.5</v>
      </c>
      <c r="J20" s="97">
        <f t="shared" si="7"/>
        <v>78</v>
      </c>
      <c r="K20" s="97">
        <f t="shared" si="8"/>
        <v>13</v>
      </c>
      <c r="L20" s="100">
        <f t="shared" si="9"/>
        <v>6.5</v>
      </c>
      <c r="M20" s="99">
        <f t="shared" si="10"/>
        <v>31.200000000000003</v>
      </c>
      <c r="N20" s="97">
        <f t="shared" si="11"/>
        <v>46.800000000000004</v>
      </c>
      <c r="O20" s="97">
        <f t="shared" si="12"/>
        <v>62.400000000000006</v>
      </c>
      <c r="P20" s="97">
        <f t="shared" si="13"/>
        <v>10.4</v>
      </c>
      <c r="Q20" s="100">
        <f t="shared" si="14"/>
        <v>5.2</v>
      </c>
      <c r="R20" s="99">
        <f t="shared" si="15"/>
        <v>28.6</v>
      </c>
      <c r="S20" s="97">
        <f t="shared" si="16"/>
        <v>42.900000000000006</v>
      </c>
      <c r="T20" s="97">
        <f t="shared" si="17"/>
        <v>57.2</v>
      </c>
      <c r="U20" s="97">
        <f t="shared" si="18"/>
        <v>9.75</v>
      </c>
      <c r="V20" s="100">
        <f t="shared" si="19"/>
        <v>4.55</v>
      </c>
    </row>
    <row r="21" spans="2:22" ht="20.100000000000001" customHeight="1" x14ac:dyDescent="0.25">
      <c r="B21" s="116">
        <v>1.4</v>
      </c>
      <c r="C21" s="36">
        <f t="shared" si="0"/>
        <v>50.399999999999991</v>
      </c>
      <c r="D21" s="37">
        <f t="shared" si="1"/>
        <v>75.599999999999994</v>
      </c>
      <c r="E21" s="37">
        <f t="shared" si="2"/>
        <v>100.79999999999998</v>
      </c>
      <c r="F21" s="130">
        <f t="shared" si="3"/>
        <v>16.799999999999997</v>
      </c>
      <c r="G21" s="38">
        <f t="shared" si="4"/>
        <v>8.3999999999999986</v>
      </c>
      <c r="H21" s="36">
        <f t="shared" si="5"/>
        <v>42</v>
      </c>
      <c r="I21" s="37">
        <f t="shared" si="6"/>
        <v>63</v>
      </c>
      <c r="J21" s="37">
        <f t="shared" si="7"/>
        <v>84</v>
      </c>
      <c r="K21" s="37">
        <f t="shared" si="8"/>
        <v>14</v>
      </c>
      <c r="L21" s="38">
        <f t="shared" si="9"/>
        <v>7</v>
      </c>
      <c r="M21" s="36">
        <f t="shared" si="10"/>
        <v>33.599999999999994</v>
      </c>
      <c r="N21" s="37">
        <f t="shared" si="11"/>
        <v>50.399999999999991</v>
      </c>
      <c r="O21" s="37">
        <f t="shared" si="12"/>
        <v>67.199999999999989</v>
      </c>
      <c r="P21" s="37">
        <f t="shared" si="13"/>
        <v>11.2</v>
      </c>
      <c r="Q21" s="38">
        <f t="shared" si="14"/>
        <v>5.6</v>
      </c>
      <c r="R21" s="36">
        <f t="shared" si="15"/>
        <v>30.799999999999997</v>
      </c>
      <c r="S21" s="37">
        <f t="shared" si="16"/>
        <v>46.199999999999996</v>
      </c>
      <c r="T21" s="37">
        <f t="shared" si="17"/>
        <v>61.599999999999994</v>
      </c>
      <c r="U21" s="37">
        <f t="shared" si="18"/>
        <v>10.5</v>
      </c>
      <c r="V21" s="38">
        <f t="shared" si="19"/>
        <v>4.8999999999999995</v>
      </c>
    </row>
    <row r="22" spans="2:22" ht="20.100000000000001" customHeight="1" x14ac:dyDescent="0.25">
      <c r="B22" s="117">
        <v>1.5</v>
      </c>
      <c r="C22" s="200">
        <f t="shared" si="0"/>
        <v>54</v>
      </c>
      <c r="D22" s="201">
        <f t="shared" si="1"/>
        <v>81</v>
      </c>
      <c r="E22" s="201">
        <f t="shared" si="2"/>
        <v>108</v>
      </c>
      <c r="F22" s="202">
        <f t="shared" ref="F22" si="20">B22*$C$7</f>
        <v>18</v>
      </c>
      <c r="G22" s="203">
        <f t="shared" ref="G22" si="21">B22*$C$8</f>
        <v>9</v>
      </c>
      <c r="H22" s="200">
        <f t="shared" ref="H22" si="22">(K22+L22)*2</f>
        <v>45</v>
      </c>
      <c r="I22" s="201">
        <f t="shared" ref="I22" si="23">(K22+L22)*3</f>
        <v>67.5</v>
      </c>
      <c r="J22" s="201">
        <f t="shared" ref="J22" si="24">(K22+L22)*4</f>
        <v>90</v>
      </c>
      <c r="K22" s="201">
        <f t="shared" ref="K22" si="25">B22*$H$7</f>
        <v>15</v>
      </c>
      <c r="L22" s="203">
        <f t="shared" ref="L22" si="26">B22*$H$8</f>
        <v>7.5</v>
      </c>
      <c r="M22" s="200">
        <f t="shared" ref="M22" si="27">(P22+Q22)*2</f>
        <v>36</v>
      </c>
      <c r="N22" s="201">
        <f t="shared" ref="N22" si="28">(P22+Q22)*3</f>
        <v>54</v>
      </c>
      <c r="O22" s="201">
        <f t="shared" ref="O22" si="29">(P22+Q22)*4</f>
        <v>72</v>
      </c>
      <c r="P22" s="201">
        <f t="shared" ref="P22" si="30">B22*$M$7</f>
        <v>12</v>
      </c>
      <c r="Q22" s="203">
        <f t="shared" ref="Q22" si="31">B22*$M$8</f>
        <v>6</v>
      </c>
      <c r="R22" s="200">
        <f t="shared" ref="R22" si="32">(U22+V22)*2</f>
        <v>33</v>
      </c>
      <c r="S22" s="201">
        <f t="shared" ref="S22" si="33">(U22+V22)*3</f>
        <v>49.5</v>
      </c>
      <c r="T22" s="201">
        <f t="shared" ref="T22" si="34">(U22+V22)*4</f>
        <v>66</v>
      </c>
      <c r="U22" s="201">
        <f t="shared" ref="U22" si="35">B22*$R$7</f>
        <v>11.25</v>
      </c>
      <c r="V22" s="203">
        <f t="shared" ref="V22" si="36">B22*$R$8</f>
        <v>5.25</v>
      </c>
    </row>
    <row r="23" spans="2:22" ht="20.100000000000001" customHeight="1" thickBot="1" x14ac:dyDescent="0.3">
      <c r="B23" s="196">
        <v>1.6</v>
      </c>
      <c r="C23" s="101">
        <f t="shared" si="0"/>
        <v>57.600000000000009</v>
      </c>
      <c r="D23" s="197">
        <f t="shared" si="1"/>
        <v>86.4</v>
      </c>
      <c r="E23" s="197">
        <f t="shared" si="2"/>
        <v>115.20000000000002</v>
      </c>
      <c r="F23" s="198">
        <f t="shared" si="3"/>
        <v>19.200000000000003</v>
      </c>
      <c r="G23" s="199">
        <f t="shared" si="4"/>
        <v>9.6000000000000014</v>
      </c>
      <c r="H23" s="101">
        <f t="shared" si="5"/>
        <v>48</v>
      </c>
      <c r="I23" s="197">
        <f t="shared" si="6"/>
        <v>72</v>
      </c>
      <c r="J23" s="197">
        <f t="shared" si="7"/>
        <v>96</v>
      </c>
      <c r="K23" s="197">
        <f t="shared" si="8"/>
        <v>16</v>
      </c>
      <c r="L23" s="199">
        <f t="shared" si="9"/>
        <v>8</v>
      </c>
      <c r="M23" s="101">
        <f t="shared" si="10"/>
        <v>38.400000000000006</v>
      </c>
      <c r="N23" s="197">
        <f t="shared" si="11"/>
        <v>57.600000000000009</v>
      </c>
      <c r="O23" s="197">
        <f t="shared" si="12"/>
        <v>76.800000000000011</v>
      </c>
      <c r="P23" s="197">
        <f t="shared" si="13"/>
        <v>12.8</v>
      </c>
      <c r="Q23" s="199">
        <f t="shared" si="14"/>
        <v>6.4</v>
      </c>
      <c r="R23" s="101">
        <f t="shared" si="15"/>
        <v>35.200000000000003</v>
      </c>
      <c r="S23" s="197">
        <f t="shared" si="16"/>
        <v>52.800000000000004</v>
      </c>
      <c r="T23" s="197">
        <f t="shared" si="17"/>
        <v>70.400000000000006</v>
      </c>
      <c r="U23" s="197">
        <f t="shared" si="18"/>
        <v>12</v>
      </c>
      <c r="V23" s="199">
        <f t="shared" si="19"/>
        <v>5.6000000000000005</v>
      </c>
    </row>
    <row r="24" spans="2:22" ht="20.100000000000001" customHeight="1" x14ac:dyDescent="0.25">
      <c r="B24" s="2"/>
      <c r="C24" s="2"/>
      <c r="D24" s="2"/>
      <c r="E24" s="2"/>
      <c r="F24" s="2"/>
      <c r="G24" s="2"/>
      <c r="H24" s="2"/>
      <c r="I24" s="2"/>
      <c r="J24" s="2"/>
      <c r="K24" s="2"/>
      <c r="L24" s="2"/>
      <c r="M24" s="2"/>
      <c r="N24" s="2"/>
      <c r="O24" s="2"/>
      <c r="P24" s="2"/>
      <c r="Q24" s="2"/>
      <c r="R24" s="2"/>
      <c r="S24" s="2"/>
      <c r="T24" s="2"/>
      <c r="U24" s="2"/>
      <c r="V24" s="6"/>
    </row>
    <row r="25" spans="2:22" ht="20.100000000000001" customHeight="1" x14ac:dyDescent="0.25">
      <c r="B25" s="2"/>
      <c r="C25" s="2"/>
      <c r="D25" s="2"/>
      <c r="E25" s="2"/>
      <c r="F25" s="2"/>
      <c r="G25" s="2"/>
      <c r="H25" s="2"/>
      <c r="I25" s="2"/>
      <c r="J25" s="2"/>
      <c r="K25" s="2"/>
      <c r="L25" s="2"/>
      <c r="M25" s="2"/>
      <c r="N25" s="2"/>
      <c r="O25" s="2"/>
      <c r="P25" s="2"/>
      <c r="Q25" s="2"/>
      <c r="R25" s="2"/>
      <c r="S25" s="2"/>
      <c r="T25" s="2"/>
      <c r="U25" s="2"/>
      <c r="V25" s="2"/>
    </row>
    <row r="26" spans="2:22" x14ac:dyDescent="0.25">
      <c r="B26" s="2"/>
      <c r="C26" s="2"/>
      <c r="D26" s="2"/>
      <c r="E26" s="2"/>
      <c r="F26" s="2"/>
      <c r="G26" s="2"/>
      <c r="H26" s="2"/>
      <c r="I26" s="2"/>
      <c r="J26" s="2"/>
      <c r="K26" s="2"/>
      <c r="L26" s="2"/>
      <c r="M26" s="2"/>
      <c r="N26" s="2"/>
      <c r="O26" s="5"/>
      <c r="P26" s="5"/>
      <c r="Q26" s="5"/>
      <c r="R26" s="2"/>
      <c r="S26" s="2"/>
      <c r="T26" s="2"/>
      <c r="U26" s="2"/>
      <c r="V26" s="2"/>
    </row>
    <row r="27" spans="2:22" x14ac:dyDescent="0.25">
      <c r="B27" s="2"/>
      <c r="C27" s="2"/>
      <c r="D27" s="2"/>
      <c r="E27" s="2"/>
      <c r="F27" s="2"/>
      <c r="G27" s="2"/>
      <c r="H27" s="2"/>
      <c r="I27" s="2"/>
      <c r="J27" s="2"/>
      <c r="S27" t="s">
        <v>5</v>
      </c>
    </row>
    <row r="28" spans="2:22" x14ac:dyDescent="0.25">
      <c r="B28" s="2"/>
      <c r="C28" s="2"/>
      <c r="D28" s="2"/>
      <c r="E28" s="2"/>
      <c r="F28" s="2"/>
      <c r="G28" s="2"/>
      <c r="H28" s="2"/>
      <c r="I28" s="2"/>
      <c r="J28" s="2"/>
    </row>
    <row r="29" spans="2:22" x14ac:dyDescent="0.25">
      <c r="B29" s="2"/>
      <c r="C29" s="2"/>
      <c r="D29" s="2"/>
      <c r="E29" s="2"/>
      <c r="F29" s="2"/>
      <c r="G29" s="2"/>
      <c r="H29" s="2"/>
      <c r="I29" s="2"/>
      <c r="J29" s="2"/>
    </row>
    <row r="30" spans="2:22" x14ac:dyDescent="0.25">
      <c r="B30" s="2"/>
      <c r="C30" s="2"/>
      <c r="D30" s="2"/>
      <c r="E30" s="2"/>
      <c r="F30" s="2"/>
      <c r="G30" s="2"/>
      <c r="H30" s="2"/>
      <c r="I30" s="2"/>
      <c r="J30" s="2"/>
    </row>
    <row r="31" spans="2:22" x14ac:dyDescent="0.25">
      <c r="B31" s="2"/>
      <c r="C31" s="2"/>
      <c r="D31" s="2"/>
      <c r="E31" s="2"/>
      <c r="F31" s="2"/>
      <c r="G31" s="2"/>
      <c r="H31" s="2"/>
      <c r="I31" s="2"/>
      <c r="J31" s="2"/>
    </row>
    <row r="32" spans="2:22" x14ac:dyDescent="0.25">
      <c r="B32" s="2"/>
      <c r="C32" s="2"/>
      <c r="D32" s="2"/>
      <c r="E32" s="2"/>
      <c r="F32" s="2"/>
      <c r="G32" s="2"/>
      <c r="H32" s="2"/>
      <c r="I32" s="2"/>
      <c r="J32" s="2"/>
    </row>
    <row r="33" spans="2:10" x14ac:dyDescent="0.25">
      <c r="B33" s="2"/>
      <c r="C33" s="2"/>
      <c r="D33" s="2"/>
      <c r="E33" s="2"/>
      <c r="F33" s="2"/>
      <c r="G33" s="2"/>
      <c r="H33" s="2"/>
      <c r="I33" s="2"/>
      <c r="J33" s="2"/>
    </row>
    <row r="44" spans="2:10" x14ac:dyDescent="0.25">
      <c r="B44" s="2" t="s">
        <v>55</v>
      </c>
      <c r="C44" s="72">
        <f>H4*0.92</f>
        <v>27.6</v>
      </c>
      <c r="D44" s="72">
        <f>H4*1.08</f>
        <v>32.400000000000006</v>
      </c>
      <c r="E44" s="2" t="s">
        <v>54</v>
      </c>
    </row>
  </sheetData>
  <mergeCells count="20">
    <mergeCell ref="C6:G6"/>
    <mergeCell ref="H6:L6"/>
    <mergeCell ref="D7:E7"/>
    <mergeCell ref="F7:F9"/>
    <mergeCell ref="G7:G9"/>
    <mergeCell ref="I7:J7"/>
    <mergeCell ref="D8:E8"/>
    <mergeCell ref="I8:J8"/>
    <mergeCell ref="K7:K9"/>
    <mergeCell ref="L7:L9"/>
    <mergeCell ref="V7:V9"/>
    <mergeCell ref="S8:T8"/>
    <mergeCell ref="M6:Q6"/>
    <mergeCell ref="R6:V6"/>
    <mergeCell ref="Q7:Q9"/>
    <mergeCell ref="N7:O7"/>
    <mergeCell ref="P7:P9"/>
    <mergeCell ref="N8:O8"/>
    <mergeCell ref="S7:T7"/>
    <mergeCell ref="U7:U9"/>
  </mergeCells>
  <phoneticPr fontId="0" type="noConversion"/>
  <conditionalFormatting sqref="C10:E23 M10:O23 R10:T23">
    <cfRule type="cellIs" dxfId="5" priority="2" stopIfTrue="1" operator="between">
      <formula>$C$44</formula>
      <formula>$D$44</formula>
    </cfRule>
  </conditionalFormatting>
  <conditionalFormatting sqref="H10:J23">
    <cfRule type="cellIs" dxfId="4" priority="1" stopIfTrue="1" operator="between">
      <formula>$C$44</formula>
      <formula>$D$44</formula>
    </cfRule>
  </conditionalFormatting>
  <printOptions horizontalCentered="1" verticalCentered="1"/>
  <pageMargins left="0.59055118110236227" right="0.59055118110236227" top="0.59055118110236227" bottom="0.78740157480314965" header="0.59055118110236227" footer="0.51181102362204722"/>
  <pageSetup paperSize="9" orientation="landscape" r:id="rId1"/>
  <headerFooter alignWithMargins="0">
    <oddFooter>&amp;RDCJ version 11 dated December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40"/>
  <sheetViews>
    <sheetView topLeftCell="B1" zoomScaleNormal="100" workbookViewId="0">
      <selection activeCell="Y14" sqref="Y14"/>
    </sheetView>
  </sheetViews>
  <sheetFormatPr defaultColWidth="9.109375" defaultRowHeight="13.2" x14ac:dyDescent="0.25"/>
  <cols>
    <col min="1" max="1" width="2.6640625" style="2" customWidth="1"/>
    <col min="2" max="2" width="16.6640625" style="2" customWidth="1"/>
    <col min="3" max="3" width="6.5546875" style="2" customWidth="1"/>
    <col min="4" max="4" width="6.33203125" style="2" customWidth="1"/>
    <col min="5" max="5" width="6.5546875" style="2" hidden="1" customWidth="1"/>
    <col min="6" max="8" width="6.5546875" style="2" customWidth="1"/>
    <col min="9" max="9" width="6.21875" style="2" customWidth="1"/>
    <col min="10" max="10" width="6.5546875" style="2" hidden="1" customWidth="1"/>
    <col min="11" max="14" width="6.5546875" style="2" customWidth="1"/>
    <col min="15" max="15" width="6.5546875" style="2" hidden="1" customWidth="1"/>
    <col min="16" max="19" width="6.5546875" style="2" customWidth="1"/>
    <col min="20" max="20" width="6.5546875" style="2" hidden="1" customWidth="1"/>
    <col min="21" max="22" width="6.5546875" style="2" customWidth="1"/>
    <col min="23" max="16384" width="9.109375" style="2"/>
  </cols>
  <sheetData>
    <row r="1" spans="1:22" ht="20.100000000000001" customHeight="1" x14ac:dyDescent="0.3">
      <c r="B1" s="1" t="s">
        <v>0</v>
      </c>
    </row>
    <row r="2" spans="1:22" s="3" customFormat="1" ht="20.100000000000001" customHeight="1" x14ac:dyDescent="0.3">
      <c r="B2" s="1" t="s">
        <v>9</v>
      </c>
      <c r="F2" s="3" t="s">
        <v>69</v>
      </c>
    </row>
    <row r="3" spans="1:22" ht="20.100000000000001" customHeight="1" x14ac:dyDescent="0.25"/>
    <row r="4" spans="1:22" ht="20.100000000000001" customHeight="1" x14ac:dyDescent="0.25">
      <c r="E4" s="3"/>
      <c r="F4" s="3" t="s">
        <v>30</v>
      </c>
      <c r="G4" s="3"/>
      <c r="H4" s="3">
        <v>30</v>
      </c>
      <c r="I4" s="3" t="s">
        <v>54</v>
      </c>
      <c r="K4" s="3"/>
    </row>
    <row r="5" spans="1:22" ht="20.100000000000001" customHeight="1" thickBot="1" x14ac:dyDescent="0.3"/>
    <row r="6" spans="1:22" s="5" customFormat="1" ht="20.100000000000001" customHeight="1" x14ac:dyDescent="0.25">
      <c r="A6" s="2"/>
      <c r="B6" s="144" t="s">
        <v>1</v>
      </c>
      <c r="C6" s="301" t="s">
        <v>20</v>
      </c>
      <c r="D6" s="302"/>
      <c r="E6" s="302"/>
      <c r="F6" s="303"/>
      <c r="G6" s="304"/>
      <c r="H6" s="301" t="s">
        <v>19</v>
      </c>
      <c r="I6" s="305"/>
      <c r="J6" s="305"/>
      <c r="K6" s="306"/>
      <c r="L6" s="307"/>
      <c r="M6" s="301" t="s">
        <v>21</v>
      </c>
      <c r="N6" s="305"/>
      <c r="O6" s="305"/>
      <c r="P6" s="306"/>
      <c r="Q6" s="307"/>
      <c r="R6" s="301" t="s">
        <v>22</v>
      </c>
      <c r="S6" s="305"/>
      <c r="T6" s="305"/>
      <c r="U6" s="306"/>
      <c r="V6" s="307"/>
    </row>
    <row r="7" spans="1:22" s="5" customFormat="1" ht="20.100000000000001" customHeight="1" x14ac:dyDescent="0.25">
      <c r="A7" s="2"/>
      <c r="B7" s="145" t="s">
        <v>2</v>
      </c>
      <c r="C7" s="17">
        <f>Speeds!K16</f>
        <v>15</v>
      </c>
      <c r="D7" s="244" t="s">
        <v>24</v>
      </c>
      <c r="E7" s="333"/>
      <c r="F7" s="315" t="s">
        <v>25</v>
      </c>
      <c r="G7" s="309" t="s">
        <v>26</v>
      </c>
      <c r="H7" s="17">
        <f>Speeds!K19</f>
        <v>12</v>
      </c>
      <c r="I7" s="244" t="s">
        <v>24</v>
      </c>
      <c r="J7" s="290"/>
      <c r="K7" s="315" t="s">
        <v>25</v>
      </c>
      <c r="L7" s="309" t="s">
        <v>26</v>
      </c>
      <c r="M7" s="17">
        <f>Speeds!K22</f>
        <v>10</v>
      </c>
      <c r="N7" s="244" t="s">
        <v>24</v>
      </c>
      <c r="O7" s="290"/>
      <c r="P7" s="315" t="s">
        <v>25</v>
      </c>
      <c r="Q7" s="309" t="s">
        <v>26</v>
      </c>
      <c r="R7" s="17">
        <f>Speeds!K25</f>
        <v>9.5</v>
      </c>
      <c r="S7" s="244" t="s">
        <v>24</v>
      </c>
      <c r="T7" s="290"/>
      <c r="U7" s="315" t="s">
        <v>25</v>
      </c>
      <c r="V7" s="309" t="s">
        <v>26</v>
      </c>
    </row>
    <row r="8" spans="1:22" s="5" customFormat="1" ht="20.100000000000001" customHeight="1" x14ac:dyDescent="0.25">
      <c r="A8" s="2"/>
      <c r="B8" s="145" t="s">
        <v>3</v>
      </c>
      <c r="C8" s="17">
        <f>Speeds!K17</f>
        <v>10</v>
      </c>
      <c r="D8" s="259" t="s">
        <v>24</v>
      </c>
      <c r="E8" s="289"/>
      <c r="F8" s="316"/>
      <c r="G8" s="294"/>
      <c r="H8" s="17">
        <f>Speeds!K20</f>
        <v>7</v>
      </c>
      <c r="I8" s="272" t="s">
        <v>24</v>
      </c>
      <c r="J8" s="288"/>
      <c r="K8" s="316"/>
      <c r="L8" s="294"/>
      <c r="M8" s="17">
        <f>Speeds!K23</f>
        <v>5.5</v>
      </c>
      <c r="N8" s="272" t="s">
        <v>24</v>
      </c>
      <c r="O8" s="288"/>
      <c r="P8" s="316"/>
      <c r="Q8" s="294"/>
      <c r="R8" s="17">
        <f>Speeds!K26</f>
        <v>5</v>
      </c>
      <c r="S8" s="272" t="s">
        <v>24</v>
      </c>
      <c r="T8" s="288"/>
      <c r="U8" s="316"/>
      <c r="V8" s="294"/>
    </row>
    <row r="9" spans="1:22" s="5" customFormat="1" ht="30" customHeight="1" thickBot="1" x14ac:dyDescent="0.3">
      <c r="A9" s="2"/>
      <c r="B9" s="134" t="s">
        <v>23</v>
      </c>
      <c r="C9" s="135" t="s">
        <v>60</v>
      </c>
      <c r="D9" s="14" t="s">
        <v>61</v>
      </c>
      <c r="E9" s="15" t="s">
        <v>63</v>
      </c>
      <c r="F9" s="329"/>
      <c r="G9" s="314"/>
      <c r="H9" s="135" t="s">
        <v>60</v>
      </c>
      <c r="I9" s="14" t="s">
        <v>61</v>
      </c>
      <c r="J9" s="15" t="s">
        <v>63</v>
      </c>
      <c r="K9" s="329"/>
      <c r="L9" s="314"/>
      <c r="M9" s="135" t="s">
        <v>60</v>
      </c>
      <c r="N9" s="14" t="s">
        <v>61</v>
      </c>
      <c r="O9" s="15" t="s">
        <v>63</v>
      </c>
      <c r="P9" s="329"/>
      <c r="Q9" s="314"/>
      <c r="R9" s="135" t="s">
        <v>60</v>
      </c>
      <c r="S9" s="14" t="s">
        <v>61</v>
      </c>
      <c r="T9" s="15" t="s">
        <v>63</v>
      </c>
      <c r="U9" s="329"/>
      <c r="V9" s="314"/>
    </row>
    <row r="10" spans="1:22" s="5" customFormat="1" ht="20.100000000000001" customHeight="1" x14ac:dyDescent="0.25">
      <c r="A10" s="2"/>
      <c r="B10" s="136">
        <v>0.3</v>
      </c>
      <c r="C10" s="137">
        <f>($F10+$G10)*2</f>
        <v>15</v>
      </c>
      <c r="D10" s="103">
        <f>($F10+$G10)*3</f>
        <v>22.5</v>
      </c>
      <c r="E10" s="103">
        <f>($F10+$G10)*4</f>
        <v>30</v>
      </c>
      <c r="F10" s="138">
        <f t="shared" ref="F10:F19" si="0">B10*$C$7</f>
        <v>4.5</v>
      </c>
      <c r="G10" s="139">
        <f t="shared" ref="G10:G19" si="1">B10*$C$8</f>
        <v>3</v>
      </c>
      <c r="H10" s="137">
        <f>(K10+L10)*2</f>
        <v>11.399999999999999</v>
      </c>
      <c r="I10" s="103">
        <f>(K10+L10)*3</f>
        <v>17.099999999999998</v>
      </c>
      <c r="J10" s="103">
        <f>(K10+L10)*4</f>
        <v>22.799999999999997</v>
      </c>
      <c r="K10" s="103">
        <f t="shared" ref="K10:K19" si="2">B10*$H$7</f>
        <v>3.5999999999999996</v>
      </c>
      <c r="L10" s="139">
        <f t="shared" ref="L10:L19" si="3">B10*$H$8</f>
        <v>2.1</v>
      </c>
      <c r="M10" s="137">
        <f>(P10+Q10)*2</f>
        <v>9.3000000000000007</v>
      </c>
      <c r="N10" s="103">
        <f>(P10+Q10)*3</f>
        <v>13.950000000000001</v>
      </c>
      <c r="O10" s="103">
        <f>(P10+Q10)*4</f>
        <v>18.600000000000001</v>
      </c>
      <c r="P10" s="103">
        <f t="shared" ref="P10:P19" si="4">B10*$M$7</f>
        <v>3</v>
      </c>
      <c r="Q10" s="139">
        <f t="shared" ref="Q10:Q19" si="5">B10*$M$8</f>
        <v>1.65</v>
      </c>
      <c r="R10" s="137">
        <f>(U10+V10)*2</f>
        <v>8.6999999999999993</v>
      </c>
      <c r="S10" s="103">
        <f>(U10+V10)*3</f>
        <v>13.049999999999999</v>
      </c>
      <c r="T10" s="103">
        <f>(U10+V10)*4</f>
        <v>17.399999999999999</v>
      </c>
      <c r="U10" s="103">
        <f t="shared" ref="U10:U19" si="6">B10*$R$7</f>
        <v>2.85</v>
      </c>
      <c r="V10" s="139">
        <f t="shared" ref="V10:V19" si="7">B10*$R$8</f>
        <v>1.5</v>
      </c>
    </row>
    <row r="11" spans="1:22" s="5" customFormat="1" ht="20.100000000000001" customHeight="1" x14ac:dyDescent="0.25">
      <c r="A11" s="2"/>
      <c r="B11" s="140">
        <v>0.4</v>
      </c>
      <c r="C11" s="36">
        <f t="shared" ref="C11:C19" si="8">($F11+$G11)*2</f>
        <v>20</v>
      </c>
      <c r="D11" s="37">
        <f t="shared" ref="D11:D19" si="9">($F11+$G11)*3</f>
        <v>30</v>
      </c>
      <c r="E11" s="37">
        <f t="shared" ref="E11:E19" si="10">($F11+$G11)*4</f>
        <v>40</v>
      </c>
      <c r="F11" s="37">
        <f t="shared" si="0"/>
        <v>6</v>
      </c>
      <c r="G11" s="38">
        <f t="shared" si="1"/>
        <v>4</v>
      </c>
      <c r="H11" s="36">
        <f t="shared" ref="H11:H19" si="11">(K11+L11)*2</f>
        <v>15.200000000000003</v>
      </c>
      <c r="I11" s="37">
        <f t="shared" ref="I11:I19" si="12">(K11+L11)*3</f>
        <v>22.800000000000004</v>
      </c>
      <c r="J11" s="37">
        <f t="shared" ref="J11:J19" si="13">(K11+L11)*4</f>
        <v>30.400000000000006</v>
      </c>
      <c r="K11" s="37">
        <f t="shared" si="2"/>
        <v>4.8000000000000007</v>
      </c>
      <c r="L11" s="38">
        <f t="shared" si="3"/>
        <v>2.8000000000000003</v>
      </c>
      <c r="M11" s="36">
        <f t="shared" ref="M11:M19" si="14">(P11+Q11)*2</f>
        <v>12.4</v>
      </c>
      <c r="N11" s="37">
        <f t="shared" ref="N11:N19" si="15">(P11+Q11)*3</f>
        <v>18.600000000000001</v>
      </c>
      <c r="O11" s="37">
        <f t="shared" ref="O11:O19" si="16">(P11+Q11)*4</f>
        <v>24.8</v>
      </c>
      <c r="P11" s="37">
        <f t="shared" si="4"/>
        <v>4</v>
      </c>
      <c r="Q11" s="38">
        <f t="shared" si="5"/>
        <v>2.2000000000000002</v>
      </c>
      <c r="R11" s="36">
        <f t="shared" ref="R11:R19" si="17">(U11+V11)*2</f>
        <v>11.600000000000001</v>
      </c>
      <c r="S11" s="37">
        <f t="shared" ref="S11:S19" si="18">(U11+V11)*3</f>
        <v>17.400000000000002</v>
      </c>
      <c r="T11" s="37">
        <f t="shared" ref="T11:T19" si="19">(U11+V11)*4</f>
        <v>23.200000000000003</v>
      </c>
      <c r="U11" s="37">
        <f t="shared" si="6"/>
        <v>3.8000000000000003</v>
      </c>
      <c r="V11" s="38">
        <f t="shared" si="7"/>
        <v>2</v>
      </c>
    </row>
    <row r="12" spans="1:22" s="5" customFormat="1" ht="20.100000000000001" customHeight="1" x14ac:dyDescent="0.25">
      <c r="A12" s="2"/>
      <c r="B12" s="140">
        <v>0.5</v>
      </c>
      <c r="C12" s="99">
        <f t="shared" si="8"/>
        <v>25</v>
      </c>
      <c r="D12" s="97">
        <f t="shared" si="9"/>
        <v>37.5</v>
      </c>
      <c r="E12" s="97">
        <f t="shared" si="10"/>
        <v>50</v>
      </c>
      <c r="F12" s="97">
        <f t="shared" si="0"/>
        <v>7.5</v>
      </c>
      <c r="G12" s="100">
        <f t="shared" si="1"/>
        <v>5</v>
      </c>
      <c r="H12" s="99">
        <f t="shared" si="11"/>
        <v>19</v>
      </c>
      <c r="I12" s="97">
        <f t="shared" si="12"/>
        <v>28.5</v>
      </c>
      <c r="J12" s="97">
        <f t="shared" si="13"/>
        <v>38</v>
      </c>
      <c r="K12" s="97">
        <f t="shared" si="2"/>
        <v>6</v>
      </c>
      <c r="L12" s="100">
        <f t="shared" si="3"/>
        <v>3.5</v>
      </c>
      <c r="M12" s="99">
        <f t="shared" si="14"/>
        <v>15.5</v>
      </c>
      <c r="N12" s="97">
        <f t="shared" si="15"/>
        <v>23.25</v>
      </c>
      <c r="O12" s="97">
        <f t="shared" si="16"/>
        <v>31</v>
      </c>
      <c r="P12" s="97">
        <f t="shared" si="4"/>
        <v>5</v>
      </c>
      <c r="Q12" s="100">
        <f t="shared" si="5"/>
        <v>2.75</v>
      </c>
      <c r="R12" s="99">
        <f t="shared" si="17"/>
        <v>14.5</v>
      </c>
      <c r="S12" s="97">
        <f t="shared" si="18"/>
        <v>21.75</v>
      </c>
      <c r="T12" s="97">
        <f t="shared" si="19"/>
        <v>29</v>
      </c>
      <c r="U12" s="97">
        <f t="shared" si="6"/>
        <v>4.75</v>
      </c>
      <c r="V12" s="100">
        <f t="shared" si="7"/>
        <v>2.5</v>
      </c>
    </row>
    <row r="13" spans="1:22" s="5" customFormat="1" ht="20.100000000000001" customHeight="1" x14ac:dyDescent="0.25">
      <c r="A13" s="2"/>
      <c r="B13" s="140">
        <v>0.6</v>
      </c>
      <c r="C13" s="36">
        <f t="shared" si="8"/>
        <v>30</v>
      </c>
      <c r="D13" s="37">
        <f t="shared" si="9"/>
        <v>45</v>
      </c>
      <c r="E13" s="37">
        <f t="shared" si="10"/>
        <v>60</v>
      </c>
      <c r="F13" s="37">
        <f t="shared" si="0"/>
        <v>9</v>
      </c>
      <c r="G13" s="38">
        <f t="shared" si="1"/>
        <v>6</v>
      </c>
      <c r="H13" s="36">
        <f t="shared" si="11"/>
        <v>22.799999999999997</v>
      </c>
      <c r="I13" s="37">
        <f t="shared" si="12"/>
        <v>34.199999999999996</v>
      </c>
      <c r="J13" s="37">
        <f t="shared" si="13"/>
        <v>45.599999999999994</v>
      </c>
      <c r="K13" s="37">
        <f t="shared" si="2"/>
        <v>7.1999999999999993</v>
      </c>
      <c r="L13" s="38">
        <f t="shared" si="3"/>
        <v>4.2</v>
      </c>
      <c r="M13" s="36">
        <f t="shared" si="14"/>
        <v>18.600000000000001</v>
      </c>
      <c r="N13" s="37">
        <f t="shared" si="15"/>
        <v>27.900000000000002</v>
      </c>
      <c r="O13" s="37">
        <f t="shared" si="16"/>
        <v>37.200000000000003</v>
      </c>
      <c r="P13" s="37">
        <f t="shared" si="4"/>
        <v>6</v>
      </c>
      <c r="Q13" s="38">
        <f t="shared" si="5"/>
        <v>3.3</v>
      </c>
      <c r="R13" s="36">
        <f t="shared" si="17"/>
        <v>17.399999999999999</v>
      </c>
      <c r="S13" s="37">
        <f t="shared" si="18"/>
        <v>26.099999999999998</v>
      </c>
      <c r="T13" s="37">
        <f t="shared" si="19"/>
        <v>34.799999999999997</v>
      </c>
      <c r="U13" s="37">
        <f t="shared" si="6"/>
        <v>5.7</v>
      </c>
      <c r="V13" s="38">
        <f t="shared" si="7"/>
        <v>3</v>
      </c>
    </row>
    <row r="14" spans="1:22" s="5" customFormat="1" ht="20.100000000000001" customHeight="1" x14ac:dyDescent="0.25">
      <c r="A14" s="2"/>
      <c r="B14" s="140">
        <v>0.7</v>
      </c>
      <c r="C14" s="99">
        <f t="shared" si="8"/>
        <v>35</v>
      </c>
      <c r="D14" s="97">
        <f t="shared" si="9"/>
        <v>52.5</v>
      </c>
      <c r="E14" s="97">
        <f t="shared" si="10"/>
        <v>70</v>
      </c>
      <c r="F14" s="97">
        <f t="shared" si="0"/>
        <v>10.5</v>
      </c>
      <c r="G14" s="100">
        <f t="shared" si="1"/>
        <v>7</v>
      </c>
      <c r="H14" s="99">
        <f t="shared" si="11"/>
        <v>26.599999999999994</v>
      </c>
      <c r="I14" s="97">
        <f t="shared" si="12"/>
        <v>39.899999999999991</v>
      </c>
      <c r="J14" s="97">
        <f t="shared" si="13"/>
        <v>53.199999999999989</v>
      </c>
      <c r="K14" s="97">
        <f t="shared" si="2"/>
        <v>8.3999999999999986</v>
      </c>
      <c r="L14" s="100">
        <f t="shared" si="3"/>
        <v>4.8999999999999995</v>
      </c>
      <c r="M14" s="99">
        <f t="shared" si="14"/>
        <v>21.7</v>
      </c>
      <c r="N14" s="97">
        <f t="shared" si="15"/>
        <v>32.549999999999997</v>
      </c>
      <c r="O14" s="97">
        <f t="shared" si="16"/>
        <v>43.4</v>
      </c>
      <c r="P14" s="97">
        <f t="shared" si="4"/>
        <v>7</v>
      </c>
      <c r="Q14" s="100">
        <f t="shared" si="5"/>
        <v>3.8499999999999996</v>
      </c>
      <c r="R14" s="99">
        <f t="shared" si="17"/>
        <v>20.299999999999997</v>
      </c>
      <c r="S14" s="97">
        <f t="shared" si="18"/>
        <v>30.449999999999996</v>
      </c>
      <c r="T14" s="97">
        <f t="shared" si="19"/>
        <v>40.599999999999994</v>
      </c>
      <c r="U14" s="97">
        <f t="shared" si="6"/>
        <v>6.6499999999999995</v>
      </c>
      <c r="V14" s="100">
        <f t="shared" si="7"/>
        <v>3.5</v>
      </c>
    </row>
    <row r="15" spans="1:22" s="5" customFormat="1" ht="20.100000000000001" customHeight="1" x14ac:dyDescent="0.25">
      <c r="A15" s="2"/>
      <c r="B15" s="140">
        <v>0.8</v>
      </c>
      <c r="C15" s="36">
        <f t="shared" si="8"/>
        <v>40</v>
      </c>
      <c r="D15" s="37">
        <f t="shared" si="9"/>
        <v>60</v>
      </c>
      <c r="E15" s="37">
        <f t="shared" si="10"/>
        <v>80</v>
      </c>
      <c r="F15" s="37">
        <f t="shared" si="0"/>
        <v>12</v>
      </c>
      <c r="G15" s="38">
        <f t="shared" si="1"/>
        <v>8</v>
      </c>
      <c r="H15" s="36">
        <f t="shared" si="11"/>
        <v>30.400000000000006</v>
      </c>
      <c r="I15" s="37">
        <f t="shared" si="12"/>
        <v>45.600000000000009</v>
      </c>
      <c r="J15" s="37">
        <f t="shared" si="13"/>
        <v>60.800000000000011</v>
      </c>
      <c r="K15" s="37">
        <f t="shared" si="2"/>
        <v>9.6000000000000014</v>
      </c>
      <c r="L15" s="38">
        <f t="shared" si="3"/>
        <v>5.6000000000000005</v>
      </c>
      <c r="M15" s="36">
        <f t="shared" si="14"/>
        <v>24.8</v>
      </c>
      <c r="N15" s="37">
        <f t="shared" si="15"/>
        <v>37.200000000000003</v>
      </c>
      <c r="O15" s="37">
        <f t="shared" si="16"/>
        <v>49.6</v>
      </c>
      <c r="P15" s="37">
        <f t="shared" si="4"/>
        <v>8</v>
      </c>
      <c r="Q15" s="38">
        <f t="shared" si="5"/>
        <v>4.4000000000000004</v>
      </c>
      <c r="R15" s="36">
        <f t="shared" si="17"/>
        <v>23.200000000000003</v>
      </c>
      <c r="S15" s="37">
        <f t="shared" si="18"/>
        <v>34.800000000000004</v>
      </c>
      <c r="T15" s="37">
        <f t="shared" si="19"/>
        <v>46.400000000000006</v>
      </c>
      <c r="U15" s="37">
        <f t="shared" si="6"/>
        <v>7.6000000000000005</v>
      </c>
      <c r="V15" s="38">
        <f t="shared" si="7"/>
        <v>4</v>
      </c>
    </row>
    <row r="16" spans="1:22" s="5" customFormat="1" ht="20.100000000000001" customHeight="1" x14ac:dyDescent="0.25">
      <c r="A16" s="2"/>
      <c r="B16" s="140">
        <v>0.9</v>
      </c>
      <c r="C16" s="99">
        <f t="shared" si="8"/>
        <v>45</v>
      </c>
      <c r="D16" s="97">
        <f t="shared" si="9"/>
        <v>67.5</v>
      </c>
      <c r="E16" s="97">
        <f t="shared" si="10"/>
        <v>90</v>
      </c>
      <c r="F16" s="97">
        <f t="shared" si="0"/>
        <v>13.5</v>
      </c>
      <c r="G16" s="100">
        <f t="shared" si="1"/>
        <v>9</v>
      </c>
      <c r="H16" s="99">
        <f t="shared" si="11"/>
        <v>34.200000000000003</v>
      </c>
      <c r="I16" s="97">
        <f t="shared" si="12"/>
        <v>51.300000000000004</v>
      </c>
      <c r="J16" s="97">
        <f t="shared" si="13"/>
        <v>68.400000000000006</v>
      </c>
      <c r="K16" s="97">
        <f t="shared" si="2"/>
        <v>10.8</v>
      </c>
      <c r="L16" s="100">
        <f t="shared" si="3"/>
        <v>6.3</v>
      </c>
      <c r="M16" s="99">
        <f t="shared" si="14"/>
        <v>27.9</v>
      </c>
      <c r="N16" s="97">
        <f t="shared" si="15"/>
        <v>41.849999999999994</v>
      </c>
      <c r="O16" s="97">
        <f t="shared" si="16"/>
        <v>55.8</v>
      </c>
      <c r="P16" s="97">
        <f t="shared" si="4"/>
        <v>9</v>
      </c>
      <c r="Q16" s="100">
        <f t="shared" si="5"/>
        <v>4.95</v>
      </c>
      <c r="R16" s="99">
        <f t="shared" si="17"/>
        <v>26.1</v>
      </c>
      <c r="S16" s="97">
        <f t="shared" si="18"/>
        <v>39.150000000000006</v>
      </c>
      <c r="T16" s="97">
        <f t="shared" si="19"/>
        <v>52.2</v>
      </c>
      <c r="U16" s="97">
        <f t="shared" si="6"/>
        <v>8.5500000000000007</v>
      </c>
      <c r="V16" s="100">
        <f t="shared" si="7"/>
        <v>4.5</v>
      </c>
    </row>
    <row r="17" spans="1:22" s="5" customFormat="1" ht="20.100000000000001" customHeight="1" x14ac:dyDescent="0.25">
      <c r="A17" s="2"/>
      <c r="B17" s="140">
        <v>1</v>
      </c>
      <c r="C17" s="36">
        <f t="shared" si="8"/>
        <v>50</v>
      </c>
      <c r="D17" s="37">
        <f t="shared" si="9"/>
        <v>75</v>
      </c>
      <c r="E17" s="37">
        <f t="shared" si="10"/>
        <v>100</v>
      </c>
      <c r="F17" s="37">
        <f t="shared" si="0"/>
        <v>15</v>
      </c>
      <c r="G17" s="38">
        <f t="shared" si="1"/>
        <v>10</v>
      </c>
      <c r="H17" s="36">
        <f t="shared" si="11"/>
        <v>38</v>
      </c>
      <c r="I17" s="37">
        <f t="shared" si="12"/>
        <v>57</v>
      </c>
      <c r="J17" s="37">
        <f t="shared" si="13"/>
        <v>76</v>
      </c>
      <c r="K17" s="37">
        <f t="shared" si="2"/>
        <v>12</v>
      </c>
      <c r="L17" s="38">
        <f t="shared" si="3"/>
        <v>7</v>
      </c>
      <c r="M17" s="36">
        <f t="shared" si="14"/>
        <v>31</v>
      </c>
      <c r="N17" s="37">
        <f t="shared" si="15"/>
        <v>46.5</v>
      </c>
      <c r="O17" s="37">
        <f t="shared" si="16"/>
        <v>62</v>
      </c>
      <c r="P17" s="37">
        <f t="shared" si="4"/>
        <v>10</v>
      </c>
      <c r="Q17" s="38">
        <f t="shared" si="5"/>
        <v>5.5</v>
      </c>
      <c r="R17" s="36">
        <f t="shared" si="17"/>
        <v>29</v>
      </c>
      <c r="S17" s="37">
        <f t="shared" si="18"/>
        <v>43.5</v>
      </c>
      <c r="T17" s="37">
        <f t="shared" si="19"/>
        <v>58</v>
      </c>
      <c r="U17" s="37">
        <f t="shared" si="6"/>
        <v>9.5</v>
      </c>
      <c r="V17" s="38">
        <f t="shared" si="7"/>
        <v>5</v>
      </c>
    </row>
    <row r="18" spans="1:22" s="5" customFormat="1" ht="20.100000000000001" customHeight="1" x14ac:dyDescent="0.25">
      <c r="A18" s="2"/>
      <c r="B18" s="140">
        <v>1.1000000000000001</v>
      </c>
      <c r="C18" s="36">
        <f t="shared" si="8"/>
        <v>55</v>
      </c>
      <c r="D18" s="37">
        <f t="shared" si="9"/>
        <v>82.5</v>
      </c>
      <c r="E18" s="37">
        <f t="shared" si="10"/>
        <v>110</v>
      </c>
      <c r="F18" s="37">
        <f t="shared" si="0"/>
        <v>16.5</v>
      </c>
      <c r="G18" s="38">
        <f t="shared" si="1"/>
        <v>11</v>
      </c>
      <c r="H18" s="36">
        <f t="shared" si="11"/>
        <v>41.800000000000004</v>
      </c>
      <c r="I18" s="37">
        <f t="shared" si="12"/>
        <v>62.7</v>
      </c>
      <c r="J18" s="37">
        <f t="shared" si="13"/>
        <v>83.600000000000009</v>
      </c>
      <c r="K18" s="37">
        <f t="shared" si="2"/>
        <v>13.200000000000001</v>
      </c>
      <c r="L18" s="38">
        <f t="shared" si="3"/>
        <v>7.7000000000000011</v>
      </c>
      <c r="M18" s="36">
        <f t="shared" si="14"/>
        <v>34.1</v>
      </c>
      <c r="N18" s="37">
        <f t="shared" si="15"/>
        <v>51.150000000000006</v>
      </c>
      <c r="O18" s="37">
        <f t="shared" si="16"/>
        <v>68.2</v>
      </c>
      <c r="P18" s="37">
        <f t="shared" si="4"/>
        <v>11</v>
      </c>
      <c r="Q18" s="38">
        <f t="shared" si="5"/>
        <v>6.0500000000000007</v>
      </c>
      <c r="R18" s="36">
        <f t="shared" si="17"/>
        <v>31.900000000000002</v>
      </c>
      <c r="S18" s="37">
        <f t="shared" si="18"/>
        <v>47.85</v>
      </c>
      <c r="T18" s="37">
        <f t="shared" si="19"/>
        <v>63.800000000000004</v>
      </c>
      <c r="U18" s="37">
        <f t="shared" si="6"/>
        <v>10.450000000000001</v>
      </c>
      <c r="V18" s="38">
        <f t="shared" si="7"/>
        <v>5.5</v>
      </c>
    </row>
    <row r="19" spans="1:22" s="5" customFormat="1" ht="20.100000000000001" customHeight="1" thickBot="1" x14ac:dyDescent="0.3">
      <c r="A19" s="2"/>
      <c r="B19" s="141">
        <v>1.2</v>
      </c>
      <c r="C19" s="101">
        <f t="shared" si="8"/>
        <v>60</v>
      </c>
      <c r="D19" s="98">
        <f t="shared" si="9"/>
        <v>90</v>
      </c>
      <c r="E19" s="98">
        <f t="shared" si="10"/>
        <v>120</v>
      </c>
      <c r="F19" s="98">
        <f t="shared" si="0"/>
        <v>18</v>
      </c>
      <c r="G19" s="102">
        <f t="shared" si="1"/>
        <v>12</v>
      </c>
      <c r="H19" s="101">
        <f t="shared" si="11"/>
        <v>45.599999999999994</v>
      </c>
      <c r="I19" s="98">
        <f t="shared" si="12"/>
        <v>68.399999999999991</v>
      </c>
      <c r="J19" s="98">
        <f t="shared" si="13"/>
        <v>91.199999999999989</v>
      </c>
      <c r="K19" s="98">
        <f t="shared" si="2"/>
        <v>14.399999999999999</v>
      </c>
      <c r="L19" s="102">
        <f t="shared" si="3"/>
        <v>8.4</v>
      </c>
      <c r="M19" s="101">
        <f t="shared" si="14"/>
        <v>37.200000000000003</v>
      </c>
      <c r="N19" s="98">
        <f t="shared" si="15"/>
        <v>55.800000000000004</v>
      </c>
      <c r="O19" s="98">
        <f t="shared" si="16"/>
        <v>74.400000000000006</v>
      </c>
      <c r="P19" s="98">
        <f t="shared" si="4"/>
        <v>12</v>
      </c>
      <c r="Q19" s="102">
        <f t="shared" si="5"/>
        <v>6.6</v>
      </c>
      <c r="R19" s="101">
        <f t="shared" si="17"/>
        <v>34.799999999999997</v>
      </c>
      <c r="S19" s="98">
        <f t="shared" si="18"/>
        <v>52.199999999999996</v>
      </c>
      <c r="T19" s="98">
        <f t="shared" si="19"/>
        <v>69.599999999999994</v>
      </c>
      <c r="U19" s="98">
        <f t="shared" si="6"/>
        <v>11.4</v>
      </c>
      <c r="V19" s="102">
        <f t="shared" si="7"/>
        <v>6</v>
      </c>
    </row>
    <row r="20" spans="1:22" s="5" customFormat="1" ht="20.100000000000001" customHeight="1" x14ac:dyDescent="0.25">
      <c r="B20" s="2"/>
      <c r="C20" s="2"/>
      <c r="D20" s="2"/>
      <c r="E20" s="2"/>
      <c r="F20" s="2"/>
      <c r="G20" s="2"/>
      <c r="H20" s="2"/>
      <c r="I20" s="2"/>
      <c r="J20" s="2"/>
      <c r="K20" s="2"/>
      <c r="L20" s="2"/>
      <c r="M20" s="2"/>
      <c r="N20" s="2"/>
      <c r="O20" s="2"/>
      <c r="P20" s="2"/>
      <c r="Q20" s="2"/>
      <c r="R20" s="2"/>
      <c r="S20" s="2"/>
      <c r="T20" s="2"/>
      <c r="U20" s="2"/>
      <c r="V20" s="6"/>
    </row>
    <row r="21" spans="1:22" s="5" customFormat="1" ht="20.100000000000001" customHeight="1" x14ac:dyDescent="0.25">
      <c r="B21" s="2"/>
      <c r="C21" s="2"/>
      <c r="D21" s="2"/>
      <c r="E21" s="2"/>
      <c r="F21" s="2"/>
      <c r="G21" s="2"/>
      <c r="H21" s="2"/>
      <c r="I21" s="2"/>
      <c r="J21" s="2"/>
      <c r="K21" s="2"/>
      <c r="L21" s="2"/>
      <c r="M21" s="2"/>
      <c r="N21" s="2"/>
      <c r="O21" s="2"/>
      <c r="P21" s="2"/>
      <c r="Q21" s="2"/>
      <c r="R21" s="2"/>
      <c r="S21" s="2"/>
      <c r="T21" s="2"/>
      <c r="U21" s="2"/>
      <c r="V21" s="2"/>
    </row>
    <row r="40" spans="2:5" x14ac:dyDescent="0.25">
      <c r="B40" s="2" t="s">
        <v>55</v>
      </c>
      <c r="C40" s="2">
        <f>H4*0.95</f>
        <v>28.5</v>
      </c>
      <c r="D40" s="2">
        <f>H4*1.05</f>
        <v>31.5</v>
      </c>
      <c r="E40" s="2" t="s">
        <v>54</v>
      </c>
    </row>
  </sheetData>
  <mergeCells count="20">
    <mergeCell ref="D7:E7"/>
    <mergeCell ref="D8:E8"/>
    <mergeCell ref="C6:G6"/>
    <mergeCell ref="H6:L6"/>
    <mergeCell ref="F7:F9"/>
    <mergeCell ref="I8:J8"/>
    <mergeCell ref="G7:G9"/>
    <mergeCell ref="K7:K9"/>
    <mergeCell ref="L7:L9"/>
    <mergeCell ref="I7:J7"/>
    <mergeCell ref="M6:Q6"/>
    <mergeCell ref="R6:V6"/>
    <mergeCell ref="U7:U9"/>
    <mergeCell ref="Q7:Q9"/>
    <mergeCell ref="V7:V9"/>
    <mergeCell ref="N7:O7"/>
    <mergeCell ref="N8:O8"/>
    <mergeCell ref="S7:T7"/>
    <mergeCell ref="S8:T8"/>
    <mergeCell ref="P7:P9"/>
  </mergeCells>
  <phoneticPr fontId="19" type="noConversion"/>
  <conditionalFormatting sqref="C10:E19 H10:J19 M10:O19 R10:T19">
    <cfRule type="cellIs" dxfId="3" priority="2" stopIfTrue="1" operator="between">
      <formula>$C$40</formula>
      <formula>$D$40</formula>
    </cfRule>
  </conditionalFormatting>
  <conditionalFormatting sqref="F10:F17 G10:G19 K10:L19 P10:Q19 U10:V19 F19">
    <cfRule type="cellIs" dxfId="2" priority="1" stopIfTrue="1" operator="between">
      <formula>#REF!</formula>
      <formula>#REF!</formula>
    </cfRule>
  </conditionalFormatting>
  <printOptions horizontalCentered="1" verticalCentered="1"/>
  <pageMargins left="0.59055118110236227" right="0.59055118110236227" top="0.59055118110236227" bottom="0.78740157480314965" header="0.51181102362204722" footer="0.51181102362204722"/>
  <pageSetup paperSize="9" firstPageNumber="0" orientation="landscape" r:id="rId1"/>
  <headerFooter alignWithMargins="0">
    <oddFooter>&amp;RDCJ version 11 dated December 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34852E64FE934DAD0D356952FC77E8" ma:contentTypeVersion="1" ma:contentTypeDescription="Create a new document." ma:contentTypeScope="" ma:versionID="c4e686bbf7ab900709807d0f027d2003">
  <xsd:schema xmlns:xsd="http://www.w3.org/2001/XMLSchema" xmlns:p="http://schemas.microsoft.com/office/2006/metadata/properties" xmlns:ns1="http://schemas.microsoft.com/sharepoint/v3" targetNamespace="http://schemas.microsoft.com/office/2006/metadata/properties" ma:root="true" ma:fieldsID="b5fcdc5cbad2530507da3908adb8904b" ns1:_="">
    <xsd:import namespace="http://schemas.microsoft.com/sharepoint/v3"/>
    <xsd:element name="properties">
      <xsd:complexType>
        <xsd:sequence>
          <xsd:element name="documentManagement">
            <xsd:complexType>
              <xsd:all>
                <xsd:element ref="ns1:ImageWidth" minOccurs="0"/>
                <xsd:element ref="ns1:ImageHeight"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mageWidth" ma:index="9" nillable="true" ma:displayName="Picture Width" ma:internalName="ImageWidth" ma:readOnly="true">
      <xsd:simpleType>
        <xsd:restriction base="dms:Unknown"/>
      </xsd:simpleType>
    </xsd:element>
    <xsd:element name="ImageHeight" ma:index="10" nillable="true" ma:displayName="Picture Height" ma:internalName="ImageHeight" ma:readOnly="true">
      <xsd:simpleType>
        <xsd:restriction base="dms:Unknown"/>
      </xsd:simpleType>
    </xsd:element>
    <xsd:element name="PublishingStartDate" ma:index="12" nillable="true" ma:displayName="Scheduling Start Date" ma:description="" ma:hidden="true" ma:internalName="PublishingStartDate">
      <xsd:simpleType>
        <xsd:restriction base="dms:Unknown"/>
      </xsd:simpleType>
    </xsd:element>
    <xsd:element name="PublishingExpirationDate" ma:index="13"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DA62559-B8A6-4E62-A9A3-FC872C5DCBBB}">
  <ds:schemaRefs>
    <ds:schemaRef ds:uri="http://schemas.microsoft.com/sharepoint/v3/contenttype/forms"/>
  </ds:schemaRefs>
</ds:datastoreItem>
</file>

<file path=customXml/itemProps2.xml><?xml version="1.0" encoding="utf-8"?>
<ds:datastoreItem xmlns:ds="http://schemas.openxmlformats.org/officeDocument/2006/customXml" ds:itemID="{8BAF1F04-15D2-43FD-B5FD-40EC7EA0F2B2}">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B8458DA-5588-4F40-9405-21B2D76F1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Header Sheet</vt:lpstr>
      <vt:lpstr>ILCA 7 Trap</vt:lpstr>
      <vt:lpstr>ILCA 7 L</vt:lpstr>
      <vt:lpstr>ILCA 6 Trap</vt:lpstr>
      <vt:lpstr>ILCA 6 L</vt:lpstr>
      <vt:lpstr>470 Mixed Trap</vt:lpstr>
      <vt:lpstr>470 Mixed L</vt:lpstr>
      <vt:lpstr>Nacra LA</vt:lpstr>
      <vt:lpstr>49er L</vt:lpstr>
      <vt:lpstr>49er FX L</vt:lpstr>
      <vt:lpstr>Speeds</vt:lpstr>
      <vt:lpstr>Collection Sheet - Trapezoid</vt:lpstr>
      <vt:lpstr>Collection Sheet - WL</vt:lpstr>
      <vt:lpstr>'470 Mixed L'!Print_Area</vt:lpstr>
      <vt:lpstr>'470 Mixed Trap'!Print_Area</vt:lpstr>
      <vt:lpstr>'49er FX L'!Print_Area</vt:lpstr>
      <vt:lpstr>'49er L'!Print_Area</vt:lpstr>
      <vt:lpstr>'Collection Sheet - Trapezoid'!Print_Area</vt:lpstr>
      <vt:lpstr>'Collection Sheet - WL'!Print_Area</vt:lpstr>
      <vt:lpstr>'Header Sheet'!Print_Area</vt:lpstr>
      <vt:lpstr>'ILCA 6 L'!Print_Area</vt:lpstr>
      <vt:lpstr>'ILCA 6 Trap'!Print_Area</vt:lpstr>
      <vt:lpstr>'ILCA 7 L'!Print_Area</vt:lpstr>
      <vt:lpstr>'ILCA 7 Trap'!Print_Area</vt:lpstr>
      <vt:lpstr>'Nacra LA'!Print_Area</vt:lpstr>
    </vt:vector>
  </TitlesOfParts>
  <Company>PIB Designs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Campbell-James</dc:creator>
  <cp:lastModifiedBy>Campbell-James</cp:lastModifiedBy>
  <cp:lastPrinted>2023-07-01T14:03:19Z</cp:lastPrinted>
  <dcterms:created xsi:type="dcterms:W3CDTF">2009-05-26T20:15:17Z</dcterms:created>
  <dcterms:modified xsi:type="dcterms:W3CDTF">2023-07-01T14:08:09Z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0x010100BA34852E64FE934DAD0D356952FC77E8</vt:lpwstr>
  </property>
</Properties>
</file>